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31_貸付\01_貸付金業務に関すること\"/>
    </mc:Choice>
  </mc:AlternateContent>
  <xr:revisionPtr revIDLastSave="0" documentId="13_ncr:1_{F90BD670-FA6F-4BA8-9042-26738D7B4A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貸付償還額試算シートVer.1.0" sheetId="1" r:id="rId1"/>
  </sheets>
  <definedNames>
    <definedName name="_xlnm.Print_Area" localSheetId="0">'貸付償還額試算シートVer.1.0'!$B$2:$AX$256</definedName>
    <definedName name="_xlnm.Print_Titles" localSheetId="0">'貸付償還額試算シートVer.1.0'!$15:$16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AR8" i="1"/>
  <c r="BT15" i="1" l="1"/>
  <c r="BT14" i="1"/>
  <c r="BS17" i="1" l="1"/>
  <c r="BS16" i="1"/>
  <c r="BS15" i="1"/>
  <c r="BS14" i="1"/>
  <c r="BS13" i="1"/>
  <c r="BS12" i="1"/>
  <c r="AK12" i="1"/>
  <c r="B9" i="1" l="1"/>
  <c r="AK3" i="1"/>
  <c r="AR5" i="1" l="1"/>
  <c r="BX4" i="1"/>
  <c r="BY4" i="1" s="1"/>
  <c r="BX5" i="1"/>
  <c r="BY5" i="1" s="1"/>
  <c r="BX6" i="1"/>
  <c r="BY6" i="1" s="1"/>
  <c r="BX7" i="1"/>
  <c r="BY7" i="1" s="1"/>
  <c r="BX8" i="1"/>
  <c r="AR6" i="1" s="1"/>
  <c r="O17" i="1" s="1"/>
  <c r="BX9" i="1"/>
  <c r="BY9" i="1" s="1"/>
  <c r="BX3" i="1"/>
  <c r="BY3" i="1" s="1"/>
  <c r="G17" i="1"/>
  <c r="E17" i="1"/>
  <c r="BY8" i="1" l="1"/>
  <c r="AR7" i="1" s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J12" i="1"/>
  <c r="E18" i="1"/>
  <c r="B18" i="1"/>
  <c r="AH21" i="1"/>
  <c r="AH20" i="1"/>
  <c r="Z22" i="1"/>
  <c r="AH22" i="1"/>
  <c r="J13" i="1"/>
  <c r="AC20" i="1" s="1"/>
  <c r="Z19" i="1"/>
  <c r="AC19" i="1"/>
  <c r="Z21" i="1"/>
  <c r="AH19" i="1"/>
  <c r="Z20" i="1"/>
  <c r="Z18" i="1"/>
  <c r="AC17" i="1"/>
  <c r="Z17" i="1"/>
  <c r="AH18" i="1"/>
  <c r="AM17" i="1"/>
  <c r="AC18" i="1"/>
  <c r="AH17" i="1"/>
  <c r="AC22" i="1" l="1"/>
  <c r="AC21" i="1"/>
  <c r="G68" i="1"/>
  <c r="J17" i="1"/>
  <c r="AH25" i="1"/>
  <c r="AC25" i="1"/>
  <c r="Z25" i="1"/>
  <c r="Z28" i="1"/>
  <c r="AH24" i="1"/>
  <c r="Z24" i="1"/>
  <c r="AC24" i="1"/>
  <c r="Z26" i="1"/>
  <c r="AM18" i="1"/>
  <c r="Z27" i="1"/>
  <c r="AC23" i="1"/>
  <c r="Z23" i="1"/>
  <c r="AH23" i="1"/>
  <c r="E19" i="1"/>
  <c r="E20" i="1" s="1"/>
  <c r="E21" i="1" s="1"/>
  <c r="B19" i="1"/>
  <c r="G69" i="1" l="1"/>
  <c r="B20" i="1"/>
  <c r="B21" i="1" s="1"/>
  <c r="B22" i="1" s="1"/>
  <c r="T17" i="1"/>
  <c r="AH30" i="1"/>
  <c r="Z30" i="1"/>
  <c r="AC30" i="1"/>
  <c r="Z34" i="1"/>
  <c r="E22" i="1"/>
  <c r="E23" i="1" s="1"/>
  <c r="Z32" i="1"/>
  <c r="Z33" i="1"/>
  <c r="AC29" i="1"/>
  <c r="Z29" i="1"/>
  <c r="AH29" i="1"/>
  <c r="AM19" i="1"/>
  <c r="AM20" i="1" s="1"/>
  <c r="AC31" i="1"/>
  <c r="AH31" i="1"/>
  <c r="Z31" i="1"/>
  <c r="AM21" i="1" l="1"/>
  <c r="AM22" i="1" s="1"/>
  <c r="AH26" i="1"/>
  <c r="AC26" i="1" s="1"/>
  <c r="AH27" i="1"/>
  <c r="AC27" i="1" s="1"/>
  <c r="G70" i="1"/>
  <c r="O18" i="1"/>
  <c r="AS17" i="1"/>
  <c r="Z38" i="1"/>
  <c r="Z40" i="1"/>
  <c r="AC36" i="1"/>
  <c r="AH36" i="1"/>
  <c r="Z36" i="1"/>
  <c r="AH35" i="1"/>
  <c r="AC35" i="1"/>
  <c r="Z35" i="1"/>
  <c r="Z39" i="1"/>
  <c r="E24" i="1"/>
  <c r="AH37" i="1"/>
  <c r="AC37" i="1"/>
  <c r="Z37" i="1"/>
  <c r="B23" i="1"/>
  <c r="B24" i="1" s="1"/>
  <c r="AM23" i="1" l="1"/>
  <c r="AM24" i="1" s="1"/>
  <c r="AH28" i="1"/>
  <c r="AC28" i="1" s="1"/>
  <c r="J18" i="1"/>
  <c r="T18" i="1" s="1"/>
  <c r="O19" i="1" s="1"/>
  <c r="J19" i="1" s="1"/>
  <c r="T19" i="1" s="1"/>
  <c r="G71" i="1"/>
  <c r="AH41" i="1"/>
  <c r="AC41" i="1"/>
  <c r="Z41" i="1"/>
  <c r="Z46" i="1"/>
  <c r="Z45" i="1"/>
  <c r="AC43" i="1"/>
  <c r="AH43" i="1"/>
  <c r="Z43" i="1"/>
  <c r="B25" i="1"/>
  <c r="E25" i="1"/>
  <c r="AH42" i="1"/>
  <c r="AC42" i="1"/>
  <c r="Z42" i="1"/>
  <c r="Z44" i="1"/>
  <c r="AS18" i="1" l="1"/>
  <c r="G72" i="1"/>
  <c r="O20" i="1"/>
  <c r="J20" i="1" s="1"/>
  <c r="T20" i="1" s="1"/>
  <c r="AS19" i="1"/>
  <c r="AM25" i="1"/>
  <c r="AM26" i="1" s="1"/>
  <c r="Z51" i="1"/>
  <c r="AC47" i="1"/>
  <c r="Z47" i="1"/>
  <c r="AH47" i="1"/>
  <c r="Z50" i="1"/>
  <c r="Z48" i="1"/>
  <c r="AC48" i="1"/>
  <c r="AH48" i="1"/>
  <c r="Z52" i="1"/>
  <c r="Z49" i="1"/>
  <c r="AH49" i="1"/>
  <c r="AC49" i="1"/>
  <c r="E26" i="1"/>
  <c r="E27" i="1" s="1"/>
  <c r="B26" i="1"/>
  <c r="AM27" i="1" l="1"/>
  <c r="AH32" i="1"/>
  <c r="AC32" i="1" s="1"/>
  <c r="G73" i="1"/>
  <c r="B27" i="1"/>
  <c r="B28" i="1" s="1"/>
  <c r="O21" i="1"/>
  <c r="J21" i="1" s="1"/>
  <c r="T21" i="1" s="1"/>
  <c r="AS20" i="1"/>
  <c r="Z55" i="1"/>
  <c r="AH55" i="1"/>
  <c r="AC55" i="1"/>
  <c r="Z56" i="1"/>
  <c r="Z58" i="1"/>
  <c r="E28" i="1"/>
  <c r="Z57" i="1"/>
  <c r="Z54" i="1"/>
  <c r="AC54" i="1"/>
  <c r="AH54" i="1"/>
  <c r="Z53" i="1"/>
  <c r="AC53" i="1"/>
  <c r="AH53" i="1"/>
  <c r="AM28" i="1" l="1"/>
  <c r="AH33" i="1"/>
  <c r="AC33" i="1" s="1"/>
  <c r="G74" i="1"/>
  <c r="O22" i="1"/>
  <c r="J22" i="1" s="1"/>
  <c r="T22" i="1" s="1"/>
  <c r="AS21" i="1"/>
  <c r="Z59" i="1"/>
  <c r="AC59" i="1"/>
  <c r="AH59" i="1"/>
  <c r="Z64" i="1"/>
  <c r="B29" i="1"/>
  <c r="E29" i="1"/>
  <c r="E30" i="1" s="1"/>
  <c r="Z61" i="1"/>
  <c r="AH61" i="1"/>
  <c r="AC61" i="1"/>
  <c r="Z62" i="1"/>
  <c r="Z60" i="1"/>
  <c r="AH60" i="1"/>
  <c r="AC60" i="1"/>
  <c r="Z63" i="1"/>
  <c r="AM29" i="1" l="1"/>
  <c r="AM30" i="1" s="1"/>
  <c r="AM31" i="1" s="1"/>
  <c r="AM32" i="1" s="1"/>
  <c r="AH38" i="1" s="1"/>
  <c r="AC38" i="1" s="1"/>
  <c r="AH34" i="1"/>
  <c r="AC34" i="1" s="1"/>
  <c r="G75" i="1"/>
  <c r="O23" i="1"/>
  <c r="J23" i="1" s="1"/>
  <c r="T23" i="1" s="1"/>
  <c r="AS22" i="1"/>
  <c r="E31" i="1"/>
  <c r="E32" i="1" s="1"/>
  <c r="Z67" i="1"/>
  <c r="AC67" i="1"/>
  <c r="AH67" i="1"/>
  <c r="B30" i="1"/>
  <c r="B31" i="1" s="1"/>
  <c r="B32" i="1" s="1"/>
  <c r="Z65" i="1"/>
  <c r="AH65" i="1"/>
  <c r="AC65" i="1"/>
  <c r="Z66" i="1"/>
  <c r="AC66" i="1"/>
  <c r="AH66" i="1"/>
  <c r="Z68" i="1"/>
  <c r="Z70" i="1"/>
  <c r="Z69" i="1"/>
  <c r="AM33" i="1" l="1"/>
  <c r="AH39" i="1" s="1"/>
  <c r="AC39" i="1" s="1"/>
  <c r="G76" i="1"/>
  <c r="O24" i="1"/>
  <c r="J24" i="1" s="1"/>
  <c r="T24" i="1" s="1"/>
  <c r="AS23" i="1"/>
  <c r="Z76" i="1"/>
  <c r="Z75" i="1"/>
  <c r="Z72" i="1"/>
  <c r="AC72" i="1"/>
  <c r="AH72" i="1"/>
  <c r="Z74" i="1"/>
  <c r="Z71" i="1"/>
  <c r="AC71" i="1"/>
  <c r="AH71" i="1"/>
  <c r="Z73" i="1"/>
  <c r="AH73" i="1"/>
  <c r="AC73" i="1"/>
  <c r="B33" i="1"/>
  <c r="E33" i="1"/>
  <c r="E34" i="1" s="1"/>
  <c r="AM34" i="1" l="1"/>
  <c r="AM35" i="1" s="1"/>
  <c r="AM36" i="1" s="1"/>
  <c r="AM37" i="1" s="1"/>
  <c r="AM38" i="1" s="1"/>
  <c r="AH40" i="1"/>
  <c r="AC40" i="1" s="1"/>
  <c r="AH45" i="1"/>
  <c r="AC45" i="1" s="1"/>
  <c r="G77" i="1"/>
  <c r="O25" i="1"/>
  <c r="J25" i="1" s="1"/>
  <c r="T25" i="1" s="1"/>
  <c r="AS24" i="1"/>
  <c r="Z80" i="1"/>
  <c r="Z81" i="1"/>
  <c r="Z79" i="1"/>
  <c r="AC79" i="1"/>
  <c r="AH79" i="1"/>
  <c r="Z77" i="1"/>
  <c r="AH77" i="1"/>
  <c r="AC77" i="1"/>
  <c r="Z82" i="1"/>
  <c r="E35" i="1"/>
  <c r="E36" i="1" s="1"/>
  <c r="B34" i="1"/>
  <c r="B35" i="1" s="1"/>
  <c r="Z78" i="1"/>
  <c r="AH78" i="1"/>
  <c r="AC78" i="1"/>
  <c r="AM39" i="1" l="1"/>
  <c r="AM40" i="1" s="1"/>
  <c r="AM41" i="1" s="1"/>
  <c r="AM42" i="1" s="1"/>
  <c r="AM43" i="1" s="1"/>
  <c r="AM44" i="1" s="1"/>
  <c r="AH50" i="1" s="1"/>
  <c r="AC50" i="1" s="1"/>
  <c r="AH44" i="1"/>
  <c r="AC44" i="1" s="1"/>
  <c r="AH46" i="1"/>
  <c r="AC46" i="1" s="1"/>
  <c r="B36" i="1"/>
  <c r="B37" i="1" s="1"/>
  <c r="G78" i="1"/>
  <c r="O26" i="1"/>
  <c r="J26" i="1" s="1"/>
  <c r="T26" i="1" s="1"/>
  <c r="AS25" i="1"/>
  <c r="Z87" i="1"/>
  <c r="Z85" i="1"/>
  <c r="AH85" i="1"/>
  <c r="AC85" i="1"/>
  <c r="E37" i="1"/>
  <c r="E38" i="1" s="1"/>
  <c r="Z83" i="1"/>
  <c r="AC83" i="1"/>
  <c r="AH83" i="1"/>
  <c r="Z84" i="1"/>
  <c r="AH84" i="1"/>
  <c r="AC84" i="1"/>
  <c r="Z88" i="1"/>
  <c r="Z86" i="1"/>
  <c r="AM45" i="1" l="1"/>
  <c r="AH51" i="1" s="1"/>
  <c r="AC51" i="1" s="1"/>
  <c r="AH52" i="1"/>
  <c r="AC52" i="1" s="1"/>
  <c r="G79" i="1"/>
  <c r="O27" i="1"/>
  <c r="J27" i="1" s="1"/>
  <c r="T27" i="1" s="1"/>
  <c r="AS26" i="1"/>
  <c r="Z92" i="1"/>
  <c r="Z90" i="1"/>
  <c r="AC90" i="1"/>
  <c r="AH90" i="1"/>
  <c r="E39" i="1"/>
  <c r="Z91" i="1"/>
  <c r="AC91" i="1"/>
  <c r="AH91" i="1"/>
  <c r="Z94" i="1"/>
  <c r="B38" i="1"/>
  <c r="B39" i="1" s="1"/>
  <c r="Z93" i="1"/>
  <c r="Z89" i="1"/>
  <c r="AH89" i="1"/>
  <c r="AC89" i="1"/>
  <c r="AM46" i="1" l="1"/>
  <c r="AM47" i="1" s="1"/>
  <c r="AM48" i="1" s="1"/>
  <c r="AM49" i="1" s="1"/>
  <c r="AM50" i="1" s="1"/>
  <c r="AH56" i="1" s="1"/>
  <c r="AC56" i="1" s="1"/>
  <c r="AM51" i="1"/>
  <c r="G80" i="1"/>
  <c r="O28" i="1"/>
  <c r="J28" i="1" s="1"/>
  <c r="T28" i="1" s="1"/>
  <c r="AS27" i="1"/>
  <c r="Z99" i="1"/>
  <c r="AC99" i="1"/>
  <c r="AH99" i="1"/>
  <c r="Z100" i="1"/>
  <c r="Z96" i="1"/>
  <c r="AC96" i="1"/>
  <c r="AH96" i="1"/>
  <c r="Z95" i="1"/>
  <c r="AC95" i="1"/>
  <c r="AH95" i="1"/>
  <c r="E40" i="1"/>
  <c r="B40" i="1"/>
  <c r="Z97" i="1"/>
  <c r="AH97" i="1"/>
  <c r="AC97" i="1"/>
  <c r="Z98" i="1"/>
  <c r="AM52" i="1" l="1"/>
  <c r="AM53" i="1" s="1"/>
  <c r="AM54" i="1" s="1"/>
  <c r="AM55" i="1" s="1"/>
  <c r="AM56" i="1" s="1"/>
  <c r="AH57" i="1"/>
  <c r="AC57" i="1" s="1"/>
  <c r="AH58" i="1"/>
  <c r="AC58" i="1" s="1"/>
  <c r="G81" i="1"/>
  <c r="O29" i="1"/>
  <c r="J29" i="1" s="1"/>
  <c r="T29" i="1" s="1"/>
  <c r="AS28" i="1"/>
  <c r="Z106" i="1"/>
  <c r="Z104" i="1"/>
  <c r="Z102" i="1"/>
  <c r="AH102" i="1"/>
  <c r="AC102" i="1"/>
  <c r="Z101" i="1"/>
  <c r="AH101" i="1"/>
  <c r="AC101" i="1"/>
  <c r="Z103" i="1"/>
  <c r="AC103" i="1"/>
  <c r="AH103" i="1"/>
  <c r="E41" i="1"/>
  <c r="B41" i="1"/>
  <c r="Z105" i="1"/>
  <c r="AH105" i="1"/>
  <c r="AC105" i="1"/>
  <c r="AM57" i="1" l="1"/>
  <c r="AH63" i="1" s="1"/>
  <c r="AC63" i="1" s="1"/>
  <c r="AH62" i="1"/>
  <c r="AC62" i="1" s="1"/>
  <c r="AM58" i="1"/>
  <c r="AM59" i="1"/>
  <c r="AM60" i="1" s="1"/>
  <c r="AM61" i="1" s="1"/>
  <c r="AM62" i="1" s="1"/>
  <c r="AH68" i="1" s="1"/>
  <c r="AC68" i="1" s="1"/>
  <c r="AH64" i="1"/>
  <c r="AC64" i="1" s="1"/>
  <c r="AH69" i="1"/>
  <c r="AC69" i="1" s="1"/>
  <c r="G82" i="1"/>
  <c r="O30" i="1"/>
  <c r="J30" i="1" s="1"/>
  <c r="T30" i="1" s="1"/>
  <c r="AS29" i="1"/>
  <c r="Z110" i="1"/>
  <c r="Z109" i="1"/>
  <c r="AH109" i="1"/>
  <c r="AC109" i="1"/>
  <c r="Z107" i="1"/>
  <c r="AC107" i="1"/>
  <c r="AH107" i="1"/>
  <c r="B42" i="1"/>
  <c r="E42" i="1"/>
  <c r="Z111" i="1"/>
  <c r="AH111" i="1"/>
  <c r="AC111" i="1"/>
  <c r="Z108" i="1"/>
  <c r="AC108" i="1"/>
  <c r="AH108" i="1"/>
  <c r="Z112" i="1"/>
  <c r="AM63" i="1" l="1"/>
  <c r="AM64" i="1" s="1"/>
  <c r="AH74" i="1"/>
  <c r="AC74" i="1" s="1"/>
  <c r="G83" i="1"/>
  <c r="O31" i="1"/>
  <c r="J31" i="1" s="1"/>
  <c r="T31" i="1" s="1"/>
  <c r="AS30" i="1"/>
  <c r="Z115" i="1"/>
  <c r="AH115" i="1"/>
  <c r="AC115" i="1"/>
  <c r="Z118" i="1"/>
  <c r="Z117" i="1"/>
  <c r="AH117" i="1"/>
  <c r="AC117" i="1"/>
  <c r="Z114" i="1"/>
  <c r="AH114" i="1"/>
  <c r="AC114" i="1"/>
  <c r="E43" i="1"/>
  <c r="E44" i="1" s="1"/>
  <c r="B43" i="1"/>
  <c r="B44" i="1" s="1"/>
  <c r="Z113" i="1"/>
  <c r="AH113" i="1"/>
  <c r="AC113" i="1"/>
  <c r="Z116" i="1"/>
  <c r="AM65" i="1" l="1"/>
  <c r="AM66" i="1" s="1"/>
  <c r="AM67" i="1" s="1"/>
  <c r="AM68" i="1" s="1"/>
  <c r="AM69" i="1" s="1"/>
  <c r="AH70" i="1"/>
  <c r="AC70" i="1" s="1"/>
  <c r="AH75" i="1"/>
  <c r="AC75" i="1" s="1"/>
  <c r="G84" i="1"/>
  <c r="O32" i="1"/>
  <c r="J32" i="1" s="1"/>
  <c r="T32" i="1" s="1"/>
  <c r="AS31" i="1"/>
  <c r="Z120" i="1"/>
  <c r="AH120" i="1"/>
  <c r="AC120" i="1"/>
  <c r="Z119" i="1"/>
  <c r="AH119" i="1"/>
  <c r="AC119" i="1"/>
  <c r="E45" i="1"/>
  <c r="E46" i="1" s="1"/>
  <c r="B45" i="1"/>
  <c r="Z122" i="1"/>
  <c r="Z124" i="1"/>
  <c r="Z123" i="1"/>
  <c r="AH123" i="1"/>
  <c r="AC123" i="1"/>
  <c r="Z121" i="1"/>
  <c r="AH121" i="1"/>
  <c r="AC121" i="1"/>
  <c r="AM70" i="1" l="1"/>
  <c r="AM71" i="1" s="1"/>
  <c r="AM72" i="1" s="1"/>
  <c r="AM73" i="1" s="1"/>
  <c r="AH76" i="1"/>
  <c r="AC76" i="1" s="1"/>
  <c r="G85" i="1"/>
  <c r="O33" i="1"/>
  <c r="J33" i="1" s="1"/>
  <c r="T33" i="1" s="1"/>
  <c r="AS32" i="1"/>
  <c r="Z127" i="1"/>
  <c r="AH127" i="1"/>
  <c r="AC127" i="1"/>
  <c r="Z129" i="1"/>
  <c r="AH129" i="1"/>
  <c r="AC129" i="1"/>
  <c r="Z128" i="1"/>
  <c r="Z130" i="1"/>
  <c r="B46" i="1"/>
  <c r="B47" i="1" s="1"/>
  <c r="Z125" i="1"/>
  <c r="AH125" i="1"/>
  <c r="AC125" i="1"/>
  <c r="E47" i="1"/>
  <c r="Z126" i="1"/>
  <c r="AH126" i="1"/>
  <c r="AC126" i="1"/>
  <c r="G86" i="1" l="1"/>
  <c r="O34" i="1"/>
  <c r="J34" i="1" s="1"/>
  <c r="T34" i="1" s="1"/>
  <c r="AS33" i="1"/>
  <c r="E48" i="1"/>
  <c r="B48" i="1"/>
  <c r="Z131" i="1"/>
  <c r="AH131" i="1"/>
  <c r="AC131" i="1"/>
  <c r="Z136" i="1"/>
  <c r="AM74" i="1"/>
  <c r="AH80" i="1" s="1"/>
  <c r="AC80" i="1" s="1"/>
  <c r="Z132" i="1"/>
  <c r="AC132" i="1"/>
  <c r="AH132" i="1"/>
  <c r="Z135" i="1"/>
  <c r="AH135" i="1"/>
  <c r="AC135" i="1"/>
  <c r="Z134" i="1"/>
  <c r="Z133" i="1"/>
  <c r="AH133" i="1"/>
  <c r="AC133" i="1"/>
  <c r="G87" i="1" l="1"/>
  <c r="O35" i="1"/>
  <c r="J35" i="1" s="1"/>
  <c r="T35" i="1" s="1"/>
  <c r="AS34" i="1"/>
  <c r="Z139" i="1"/>
  <c r="AH139" i="1"/>
  <c r="AC139" i="1"/>
  <c r="Z138" i="1"/>
  <c r="AC138" i="1"/>
  <c r="AH138" i="1"/>
  <c r="Z137" i="1"/>
  <c r="AH137" i="1"/>
  <c r="AC137" i="1"/>
  <c r="Z142" i="1"/>
  <c r="Z141" i="1"/>
  <c r="AH141" i="1"/>
  <c r="AC141" i="1"/>
  <c r="Z140" i="1"/>
  <c r="AM75" i="1"/>
  <c r="AH81" i="1" s="1"/>
  <c r="AC81" i="1" s="1"/>
  <c r="B49" i="1"/>
  <c r="E49" i="1"/>
  <c r="E50" i="1" s="1"/>
  <c r="G88" i="1" l="1"/>
  <c r="O36" i="1"/>
  <c r="J36" i="1" s="1"/>
  <c r="T36" i="1" s="1"/>
  <c r="AS35" i="1"/>
  <c r="Z146" i="1"/>
  <c r="Z144" i="1"/>
  <c r="AH144" i="1"/>
  <c r="AC144" i="1"/>
  <c r="Z143" i="1"/>
  <c r="AH143" i="1"/>
  <c r="AC143" i="1"/>
  <c r="AM76" i="1"/>
  <c r="AH82" i="1" s="1"/>
  <c r="AC82" i="1" s="1"/>
  <c r="Z148" i="1"/>
  <c r="E51" i="1"/>
  <c r="B50" i="1"/>
  <c r="B51" i="1" s="1"/>
  <c r="Z147" i="1"/>
  <c r="AH147" i="1"/>
  <c r="AC147" i="1"/>
  <c r="Z145" i="1"/>
  <c r="AH145" i="1"/>
  <c r="AC145" i="1"/>
  <c r="G89" i="1" l="1"/>
  <c r="O37" i="1"/>
  <c r="J37" i="1" s="1"/>
  <c r="T37" i="1" s="1"/>
  <c r="AS36" i="1"/>
  <c r="Z151" i="1"/>
  <c r="AH151" i="1"/>
  <c r="AC151" i="1"/>
  <c r="B52" i="1"/>
  <c r="E52" i="1"/>
  <c r="Z154" i="1"/>
  <c r="Z150" i="1"/>
  <c r="AH150" i="1"/>
  <c r="AC150" i="1"/>
  <c r="Z149" i="1"/>
  <c r="AH149" i="1"/>
  <c r="AC149" i="1"/>
  <c r="Z153" i="1"/>
  <c r="AH153" i="1"/>
  <c r="AC153" i="1"/>
  <c r="AM77" i="1"/>
  <c r="Z152" i="1"/>
  <c r="G90" i="1" l="1"/>
  <c r="O38" i="1"/>
  <c r="J38" i="1" s="1"/>
  <c r="T38" i="1" s="1"/>
  <c r="AS37" i="1"/>
  <c r="Z158" i="1"/>
  <c r="Z155" i="1"/>
  <c r="AH155" i="1"/>
  <c r="AC155" i="1"/>
  <c r="Z159" i="1"/>
  <c r="AH159" i="1"/>
  <c r="AC159" i="1"/>
  <c r="Z160" i="1"/>
  <c r="AM78" i="1"/>
  <c r="Z156" i="1"/>
  <c r="AC156" i="1"/>
  <c r="AH156" i="1"/>
  <c r="B53" i="1"/>
  <c r="E53" i="1"/>
  <c r="E54" i="1" s="1"/>
  <c r="Z157" i="1"/>
  <c r="AH157" i="1"/>
  <c r="AC157" i="1"/>
  <c r="B54" i="1" l="1"/>
  <c r="B55" i="1" s="1"/>
  <c r="G91" i="1"/>
  <c r="O39" i="1"/>
  <c r="J39" i="1" s="1"/>
  <c r="T39" i="1" s="1"/>
  <c r="AS38" i="1"/>
  <c r="Z163" i="1"/>
  <c r="AH163" i="1"/>
  <c r="AC163" i="1"/>
  <c r="Z161" i="1"/>
  <c r="AH161" i="1"/>
  <c r="AC161" i="1"/>
  <c r="E55" i="1"/>
  <c r="Z162" i="1"/>
  <c r="AC162" i="1"/>
  <c r="AH162" i="1"/>
  <c r="Z165" i="1"/>
  <c r="AH165" i="1"/>
  <c r="AC165" i="1"/>
  <c r="Z166" i="1"/>
  <c r="AM79" i="1"/>
  <c r="Z164" i="1"/>
  <c r="G92" i="1" l="1"/>
  <c r="O40" i="1"/>
  <c r="J40" i="1" s="1"/>
  <c r="T40" i="1" s="1"/>
  <c r="AS39" i="1"/>
  <c r="Z170" i="1"/>
  <c r="Z171" i="1"/>
  <c r="AH171" i="1"/>
  <c r="AC171" i="1"/>
  <c r="E56" i="1"/>
  <c r="B56" i="1"/>
  <c r="Z167" i="1"/>
  <c r="AH167" i="1"/>
  <c r="AC167" i="1"/>
  <c r="Z172" i="1"/>
  <c r="AM80" i="1"/>
  <c r="AH86" i="1" s="1"/>
  <c r="AC86" i="1" s="1"/>
  <c r="Z168" i="1"/>
  <c r="AH168" i="1"/>
  <c r="AC168" i="1"/>
  <c r="Z169" i="1"/>
  <c r="AH169" i="1"/>
  <c r="AC169" i="1"/>
  <c r="G93" i="1" l="1"/>
  <c r="O41" i="1"/>
  <c r="J41" i="1" s="1"/>
  <c r="T41" i="1" s="1"/>
  <c r="AS40" i="1"/>
  <c r="Z178" i="1"/>
  <c r="Z177" i="1"/>
  <c r="AH177" i="1"/>
  <c r="AC177" i="1"/>
  <c r="AM81" i="1"/>
  <c r="AH87" i="1" s="1"/>
  <c r="AC87" i="1" s="1"/>
  <c r="B57" i="1"/>
  <c r="E57" i="1"/>
  <c r="E58" i="1" s="1"/>
  <c r="Z175" i="1"/>
  <c r="AH175" i="1"/>
  <c r="AC175" i="1"/>
  <c r="Z174" i="1"/>
  <c r="AH174" i="1"/>
  <c r="AC174" i="1"/>
  <c r="Z173" i="1"/>
  <c r="AH173" i="1"/>
  <c r="AC173" i="1"/>
  <c r="Z176" i="1"/>
  <c r="G94" i="1" l="1"/>
  <c r="O42" i="1"/>
  <c r="J42" i="1" s="1"/>
  <c r="T42" i="1" s="1"/>
  <c r="AS41" i="1"/>
  <c r="Z183" i="1"/>
  <c r="AH183" i="1"/>
  <c r="AC183" i="1"/>
  <c r="Z182" i="1"/>
  <c r="Z181" i="1"/>
  <c r="AH181" i="1"/>
  <c r="AC181" i="1"/>
  <c r="AM82" i="1"/>
  <c r="AH88" i="1" s="1"/>
  <c r="AC88" i="1" s="1"/>
  <c r="Z180" i="1"/>
  <c r="AC180" i="1"/>
  <c r="AH180" i="1"/>
  <c r="E59" i="1"/>
  <c r="Z179" i="1"/>
  <c r="AH179" i="1"/>
  <c r="AC179" i="1"/>
  <c r="B58" i="1"/>
  <c r="B59" i="1" s="1"/>
  <c r="Z184" i="1"/>
  <c r="G95" i="1" l="1"/>
  <c r="O43" i="1"/>
  <c r="J43" i="1" s="1"/>
  <c r="T43" i="1" s="1"/>
  <c r="AS42" i="1"/>
  <c r="Z186" i="1"/>
  <c r="AC186" i="1"/>
  <c r="AH186" i="1"/>
  <c r="Z188" i="1"/>
  <c r="Z187" i="1"/>
  <c r="AH187" i="1"/>
  <c r="AC187" i="1"/>
  <c r="B60" i="1"/>
  <c r="E60" i="1"/>
  <c r="AM83" i="1"/>
  <c r="Z190" i="1"/>
  <c r="Z185" i="1"/>
  <c r="AH185" i="1"/>
  <c r="AC185" i="1"/>
  <c r="Z189" i="1"/>
  <c r="AH189" i="1"/>
  <c r="AC189" i="1"/>
  <c r="G96" i="1" l="1"/>
  <c r="O44" i="1"/>
  <c r="J44" i="1" s="1"/>
  <c r="T44" i="1" s="1"/>
  <c r="AS43" i="1"/>
  <c r="Z195" i="1"/>
  <c r="AH195" i="1"/>
  <c r="AC195" i="1"/>
  <c r="AM84" i="1"/>
  <c r="Z194" i="1"/>
  <c r="Z191" i="1"/>
  <c r="AH191" i="1"/>
  <c r="AC191" i="1"/>
  <c r="E61" i="1"/>
  <c r="E62" i="1" s="1"/>
  <c r="B61" i="1"/>
  <c r="Z193" i="1"/>
  <c r="AH193" i="1"/>
  <c r="AC193" i="1"/>
  <c r="Z196" i="1"/>
  <c r="Z192" i="1"/>
  <c r="AH192" i="1"/>
  <c r="AC192" i="1"/>
  <c r="B62" i="1" l="1"/>
  <c r="B63" i="1" s="1"/>
  <c r="G97" i="1"/>
  <c r="O45" i="1"/>
  <c r="J45" i="1" s="1"/>
  <c r="T45" i="1" s="1"/>
  <c r="AS44" i="1"/>
  <c r="E63" i="1"/>
  <c r="E64" i="1" s="1"/>
  <c r="AM85" i="1"/>
  <c r="Z198" i="1"/>
  <c r="AH198" i="1"/>
  <c r="AC198" i="1"/>
  <c r="Z202" i="1"/>
  <c r="Z199" i="1"/>
  <c r="AH199" i="1"/>
  <c r="AC199" i="1"/>
  <c r="Z200" i="1"/>
  <c r="Z197" i="1"/>
  <c r="AH197" i="1"/>
  <c r="AC197" i="1"/>
  <c r="Z201" i="1"/>
  <c r="AH201" i="1"/>
  <c r="AC201" i="1"/>
  <c r="B64" i="1" l="1"/>
  <c r="B65" i="1" s="1"/>
  <c r="G98" i="1"/>
  <c r="O46" i="1"/>
  <c r="J46" i="1" s="1"/>
  <c r="AS45" i="1"/>
  <c r="Z207" i="1"/>
  <c r="AH207" i="1"/>
  <c r="AC207" i="1"/>
  <c r="Z205" i="1"/>
  <c r="AH205" i="1"/>
  <c r="AC205" i="1"/>
  <c r="AM86" i="1"/>
  <c r="AH92" i="1" s="1"/>
  <c r="AC92" i="1" s="1"/>
  <c r="Z208" i="1"/>
  <c r="Z206" i="1"/>
  <c r="Z203" i="1"/>
  <c r="AH203" i="1"/>
  <c r="AC203" i="1"/>
  <c r="Z204" i="1"/>
  <c r="AC204" i="1"/>
  <c r="AH204" i="1"/>
  <c r="E65" i="1"/>
  <c r="E66" i="1" s="1"/>
  <c r="B66" i="1" l="1"/>
  <c r="B67" i="1"/>
  <c r="E67" i="1"/>
  <c r="G99" i="1"/>
  <c r="T46" i="1"/>
  <c r="Z211" i="1"/>
  <c r="AH211" i="1"/>
  <c r="AC211" i="1"/>
  <c r="Z209" i="1"/>
  <c r="AH209" i="1"/>
  <c r="AC209" i="1"/>
  <c r="AM87" i="1"/>
  <c r="Z210" i="1"/>
  <c r="AC210" i="1"/>
  <c r="AH210" i="1"/>
  <c r="Z212" i="1"/>
  <c r="Z214" i="1"/>
  <c r="Z213" i="1"/>
  <c r="AH213" i="1"/>
  <c r="AC213" i="1"/>
  <c r="AH93" i="1" l="1"/>
  <c r="AC93" i="1"/>
  <c r="G100" i="1"/>
  <c r="B68" i="1"/>
  <c r="E68" i="1"/>
  <c r="O47" i="1"/>
  <c r="J47" i="1" s="1"/>
  <c r="T47" i="1" s="1"/>
  <c r="AS46" i="1"/>
  <c r="Z215" i="1"/>
  <c r="AH215" i="1"/>
  <c r="AC215" i="1"/>
  <c r="Z218" i="1"/>
  <c r="Z220" i="1"/>
  <c r="AM88" i="1"/>
  <c r="AH94" i="1" s="1"/>
  <c r="AC94" i="1" s="1"/>
  <c r="Z219" i="1"/>
  <c r="AH219" i="1"/>
  <c r="AC219" i="1"/>
  <c r="Z216" i="1"/>
  <c r="AH216" i="1"/>
  <c r="AC216" i="1"/>
  <c r="Z217" i="1"/>
  <c r="AH217" i="1"/>
  <c r="AC217" i="1"/>
  <c r="B69" i="1" l="1"/>
  <c r="E69" i="1"/>
  <c r="E70" i="1" s="1"/>
  <c r="G101" i="1"/>
  <c r="O48" i="1"/>
  <c r="J48" i="1" s="1"/>
  <c r="T48" i="1" s="1"/>
  <c r="AS47" i="1"/>
  <c r="Z225" i="1"/>
  <c r="AH225" i="1"/>
  <c r="AC225" i="1"/>
  <c r="Z224" i="1"/>
  <c r="Z226" i="1"/>
  <c r="Z223" i="1"/>
  <c r="AH223" i="1"/>
  <c r="AC223" i="1"/>
  <c r="AM89" i="1"/>
  <c r="Z222" i="1"/>
  <c r="AH222" i="1"/>
  <c r="AC222" i="1"/>
  <c r="Z221" i="1"/>
  <c r="AH221" i="1"/>
  <c r="AC221" i="1"/>
  <c r="G102" i="1" l="1"/>
  <c r="E71" i="1"/>
  <c r="E72" i="1" s="1"/>
  <c r="B70" i="1"/>
  <c r="B71" i="1" s="1"/>
  <c r="O49" i="1"/>
  <c r="J49" i="1" s="1"/>
  <c r="T49" i="1" s="1"/>
  <c r="AS48" i="1"/>
  <c r="Z230" i="1"/>
  <c r="Z228" i="1"/>
  <c r="AC228" i="1"/>
  <c r="AH228" i="1"/>
  <c r="Z232" i="1"/>
  <c r="Z229" i="1"/>
  <c r="AH229" i="1"/>
  <c r="AC229" i="1"/>
  <c r="Z227" i="1"/>
  <c r="AH227" i="1"/>
  <c r="AC227" i="1"/>
  <c r="AM90" i="1"/>
  <c r="Z231" i="1"/>
  <c r="AH231" i="1"/>
  <c r="AC231" i="1"/>
  <c r="B72" i="1" l="1"/>
  <c r="G103" i="1"/>
  <c r="B73" i="1"/>
  <c r="E73" i="1"/>
  <c r="E74" i="1" s="1"/>
  <c r="O50" i="1"/>
  <c r="J50" i="1" s="1"/>
  <c r="T50" i="1" s="1"/>
  <c r="AS49" i="1"/>
  <c r="AM91" i="1"/>
  <c r="Z234" i="1"/>
  <c r="AC234" i="1"/>
  <c r="AH234" i="1"/>
  <c r="Z238" i="1"/>
  <c r="Z237" i="1"/>
  <c r="AH237" i="1"/>
  <c r="AC237" i="1"/>
  <c r="Z235" i="1"/>
  <c r="AH235" i="1"/>
  <c r="AC235" i="1"/>
  <c r="Z233" i="1"/>
  <c r="AH233" i="1"/>
  <c r="AC233" i="1"/>
  <c r="Z236" i="1"/>
  <c r="E75" i="1" l="1"/>
  <c r="E76" i="1" s="1"/>
  <c r="G104" i="1"/>
  <c r="B74" i="1"/>
  <c r="B75" i="1" s="1"/>
  <c r="B76" i="1" s="1"/>
  <c r="O51" i="1"/>
  <c r="J51" i="1" s="1"/>
  <c r="T51" i="1" s="1"/>
  <c r="AS50" i="1"/>
  <c r="Z241" i="1"/>
  <c r="AH241" i="1"/>
  <c r="AC241" i="1"/>
  <c r="Z239" i="1"/>
  <c r="AH239" i="1"/>
  <c r="AC239" i="1"/>
  <c r="Z240" i="1"/>
  <c r="AH240" i="1"/>
  <c r="AC240" i="1"/>
  <c r="Z242" i="1"/>
  <c r="Z244" i="1"/>
  <c r="Z243" i="1"/>
  <c r="AH243" i="1"/>
  <c r="AC243" i="1"/>
  <c r="AM92" i="1"/>
  <c r="AH98" i="1" s="1"/>
  <c r="AC98" i="1" s="1"/>
  <c r="G105" i="1" l="1"/>
  <c r="B77" i="1"/>
  <c r="E77" i="1"/>
  <c r="O52" i="1"/>
  <c r="J52" i="1" s="1"/>
  <c r="T52" i="1" s="1"/>
  <c r="AS51" i="1"/>
  <c r="Z249" i="1"/>
  <c r="AH249" i="1"/>
  <c r="AC249" i="1"/>
  <c r="Z245" i="1"/>
  <c r="AH245" i="1"/>
  <c r="AC245" i="1"/>
  <c r="Z246" i="1"/>
  <c r="AH246" i="1"/>
  <c r="AC246" i="1"/>
  <c r="Z248" i="1"/>
  <c r="AM93" i="1"/>
  <c r="Z250" i="1"/>
  <c r="Z247" i="1"/>
  <c r="AH247" i="1"/>
  <c r="AC247" i="1"/>
  <c r="G106" i="1" l="1"/>
  <c r="B78" i="1"/>
  <c r="E78" i="1"/>
  <c r="O53" i="1"/>
  <c r="J53" i="1" s="1"/>
  <c r="T53" i="1" s="1"/>
  <c r="AS52" i="1"/>
  <c r="Z251" i="1"/>
  <c r="AH251" i="1"/>
  <c r="AC251" i="1"/>
  <c r="Z256" i="1"/>
  <c r="Z252" i="1"/>
  <c r="AC252" i="1"/>
  <c r="AH252" i="1"/>
  <c r="Z254" i="1"/>
  <c r="Z253" i="1"/>
  <c r="AH253" i="1"/>
  <c r="AC253" i="1"/>
  <c r="AM94" i="1"/>
  <c r="AH100" i="1" s="1"/>
  <c r="AC100" i="1" s="1"/>
  <c r="Z255" i="1"/>
  <c r="AH255" i="1"/>
  <c r="AC255" i="1"/>
  <c r="AK13" i="1" l="1"/>
  <c r="G107" i="1"/>
  <c r="E79" i="1"/>
  <c r="E80" i="1" s="1"/>
  <c r="B79" i="1"/>
  <c r="B80" i="1" s="1"/>
  <c r="O54" i="1"/>
  <c r="J54" i="1" s="1"/>
  <c r="T54" i="1" s="1"/>
  <c r="AS53" i="1"/>
  <c r="AM95" i="1"/>
  <c r="G108" i="1" l="1"/>
  <c r="B81" i="1"/>
  <c r="E81" i="1"/>
  <c r="O55" i="1"/>
  <c r="J55" i="1" s="1"/>
  <c r="T55" i="1" s="1"/>
  <c r="AS54" i="1"/>
  <c r="AM96" i="1"/>
  <c r="E82" i="1" l="1"/>
  <c r="B82" i="1"/>
  <c r="G109" i="1"/>
  <c r="O56" i="1"/>
  <c r="J56" i="1" s="1"/>
  <c r="T56" i="1" s="1"/>
  <c r="AS55" i="1"/>
  <c r="AM97" i="1"/>
  <c r="G110" i="1" l="1"/>
  <c r="E83" i="1"/>
  <c r="E84" i="1" s="1"/>
  <c r="B83" i="1"/>
  <c r="O57" i="1"/>
  <c r="J57" i="1" s="1"/>
  <c r="T57" i="1" s="1"/>
  <c r="AS56" i="1"/>
  <c r="AM98" i="1"/>
  <c r="AH104" i="1" s="1"/>
  <c r="B84" i="1" l="1"/>
  <c r="AC104" i="1"/>
  <c r="G111" i="1"/>
  <c r="B85" i="1"/>
  <c r="E85" i="1"/>
  <c r="O58" i="1"/>
  <c r="J58" i="1" s="1"/>
  <c r="T58" i="1" s="1"/>
  <c r="AS57" i="1"/>
  <c r="AM99" i="1"/>
  <c r="G112" i="1" l="1"/>
  <c r="E86" i="1"/>
  <c r="B86" i="1"/>
  <c r="O59" i="1"/>
  <c r="J59" i="1" s="1"/>
  <c r="T59" i="1" s="1"/>
  <c r="AS58" i="1"/>
  <c r="AM100" i="1"/>
  <c r="AH106" i="1" s="1"/>
  <c r="AC106" i="1" s="1"/>
  <c r="B87" i="1" l="1"/>
  <c r="E87" i="1"/>
  <c r="G113" i="1"/>
  <c r="O60" i="1"/>
  <c r="J60" i="1" s="1"/>
  <c r="T60" i="1" s="1"/>
  <c r="AS59" i="1"/>
  <c r="AM101" i="1"/>
  <c r="E88" i="1" l="1"/>
  <c r="E89" i="1" s="1"/>
  <c r="B88" i="1"/>
  <c r="G114" i="1"/>
  <c r="O61" i="1"/>
  <c r="J61" i="1" s="1"/>
  <c r="T61" i="1" s="1"/>
  <c r="AS60" i="1"/>
  <c r="AM102" i="1"/>
  <c r="B89" i="1" l="1"/>
  <c r="B90" i="1" s="1"/>
  <c r="G115" i="1"/>
  <c r="E90" i="1"/>
  <c r="O62" i="1"/>
  <c r="J62" i="1" s="1"/>
  <c r="T62" i="1" s="1"/>
  <c r="AS61" i="1"/>
  <c r="AM103" i="1"/>
  <c r="E91" i="1" l="1"/>
  <c r="B91" i="1"/>
  <c r="G116" i="1"/>
  <c r="O63" i="1"/>
  <c r="J63" i="1" s="1"/>
  <c r="T63" i="1" s="1"/>
  <c r="AS62" i="1"/>
  <c r="AM104" i="1"/>
  <c r="AH110" i="1" s="1"/>
  <c r="AC110" i="1" l="1"/>
  <c r="G117" i="1"/>
  <c r="E92" i="1"/>
  <c r="E93" i="1" s="1"/>
  <c r="B92" i="1"/>
  <c r="O64" i="1"/>
  <c r="J64" i="1" s="1"/>
  <c r="T64" i="1" s="1"/>
  <c r="AS63" i="1"/>
  <c r="AM105" i="1"/>
  <c r="B93" i="1" l="1"/>
  <c r="G118" i="1"/>
  <c r="B94" i="1"/>
  <c r="E94" i="1"/>
  <c r="O65" i="1"/>
  <c r="J65" i="1" s="1"/>
  <c r="T65" i="1" s="1"/>
  <c r="AS64" i="1"/>
  <c r="AM106" i="1"/>
  <c r="AH112" i="1" s="1"/>
  <c r="AC112" i="1" s="1"/>
  <c r="E95" i="1" l="1"/>
  <c r="B95" i="1"/>
  <c r="G119" i="1"/>
  <c r="O66" i="1"/>
  <c r="J66" i="1" s="1"/>
  <c r="T66" i="1" s="1"/>
  <c r="AS65" i="1"/>
  <c r="AM107" i="1"/>
  <c r="AS66" i="1" l="1"/>
  <c r="O67" i="1"/>
  <c r="J67" i="1" s="1"/>
  <c r="T67" i="1" s="1"/>
  <c r="G120" i="1"/>
  <c r="E96" i="1"/>
  <c r="E97" i="1" s="1"/>
  <c r="B96" i="1"/>
  <c r="AM108" i="1"/>
  <c r="B97" i="1" l="1"/>
  <c r="O68" i="1"/>
  <c r="J68" i="1" s="1"/>
  <c r="T68" i="1" s="1"/>
  <c r="AS67" i="1"/>
  <c r="B98" i="1"/>
  <c r="E98" i="1"/>
  <c r="G121" i="1"/>
  <c r="AM109" i="1"/>
  <c r="O69" i="1" l="1"/>
  <c r="J69" i="1" s="1"/>
  <c r="T69" i="1" s="1"/>
  <c r="AS68" i="1"/>
  <c r="G122" i="1"/>
  <c r="E99" i="1"/>
  <c r="E100" i="1" s="1"/>
  <c r="B99" i="1"/>
  <c r="AM110" i="1"/>
  <c r="AH116" i="1" s="1"/>
  <c r="B100" i="1" l="1"/>
  <c r="B101" i="1" s="1"/>
  <c r="AC116" i="1"/>
  <c r="O70" i="1"/>
  <c r="J70" i="1" s="1"/>
  <c r="T70" i="1" s="1"/>
  <c r="AS69" i="1"/>
  <c r="E101" i="1"/>
  <c r="G123" i="1"/>
  <c r="AM111" i="1"/>
  <c r="O71" i="1" l="1"/>
  <c r="J71" i="1" s="1"/>
  <c r="T71" i="1" s="1"/>
  <c r="AS70" i="1"/>
  <c r="E102" i="1"/>
  <c r="E103" i="1" s="1"/>
  <c r="B102" i="1"/>
  <c r="G124" i="1"/>
  <c r="AM112" i="1"/>
  <c r="AH118" i="1" s="1"/>
  <c r="AC118" i="1" s="1"/>
  <c r="O72" i="1" l="1"/>
  <c r="J72" i="1" s="1"/>
  <c r="T72" i="1" s="1"/>
  <c r="AS71" i="1"/>
  <c r="E104" i="1"/>
  <c r="E105" i="1" s="1"/>
  <c r="G125" i="1"/>
  <c r="B103" i="1"/>
  <c r="B104" i="1" s="1"/>
  <c r="B105" i="1" s="1"/>
  <c r="AM113" i="1"/>
  <c r="O73" i="1" l="1"/>
  <c r="J73" i="1" s="1"/>
  <c r="T73" i="1" s="1"/>
  <c r="AS72" i="1"/>
  <c r="G126" i="1"/>
  <c r="B106" i="1"/>
  <c r="E106" i="1"/>
  <c r="E107" i="1" s="1"/>
  <c r="AM114" i="1"/>
  <c r="O74" i="1" l="1"/>
  <c r="J74" i="1" s="1"/>
  <c r="T74" i="1" s="1"/>
  <c r="AS73" i="1"/>
  <c r="E108" i="1"/>
  <c r="E109" i="1" s="1"/>
  <c r="B107" i="1"/>
  <c r="B108" i="1" s="1"/>
  <c r="B109" i="1" s="1"/>
  <c r="G127" i="1"/>
  <c r="AM115" i="1"/>
  <c r="O75" i="1" l="1"/>
  <c r="J75" i="1" s="1"/>
  <c r="T75" i="1" s="1"/>
  <c r="AS74" i="1"/>
  <c r="G128" i="1"/>
  <c r="E110" i="1"/>
  <c r="E111" i="1" s="1"/>
  <c r="B110" i="1"/>
  <c r="AM116" i="1"/>
  <c r="AH122" i="1" s="1"/>
  <c r="AC122" i="1" s="1"/>
  <c r="B111" i="1" l="1"/>
  <c r="B112" i="1" s="1"/>
  <c r="O76" i="1"/>
  <c r="J76" i="1" s="1"/>
  <c r="T76" i="1" s="1"/>
  <c r="AS75" i="1"/>
  <c r="E112" i="1"/>
  <c r="E113" i="1" s="1"/>
  <c r="G129" i="1"/>
  <c r="AM117" i="1"/>
  <c r="B113" i="1" l="1"/>
  <c r="O77" i="1"/>
  <c r="J77" i="1" s="1"/>
  <c r="T77" i="1" s="1"/>
  <c r="AS76" i="1"/>
  <c r="G130" i="1"/>
  <c r="B114" i="1"/>
  <c r="E114" i="1"/>
  <c r="E115" i="1" s="1"/>
  <c r="AM118" i="1"/>
  <c r="AH124" i="1" s="1"/>
  <c r="AC124" i="1" s="1"/>
  <c r="O78" i="1" l="1"/>
  <c r="J78" i="1" s="1"/>
  <c r="T78" i="1" s="1"/>
  <c r="AS77" i="1"/>
  <c r="E116" i="1"/>
  <c r="E117" i="1" s="1"/>
  <c r="B115" i="1"/>
  <c r="B116" i="1" s="1"/>
  <c r="B117" i="1" s="1"/>
  <c r="G131" i="1"/>
  <c r="AM119" i="1"/>
  <c r="O79" i="1" l="1"/>
  <c r="J79" i="1" s="1"/>
  <c r="T79" i="1" s="1"/>
  <c r="AS78" i="1"/>
  <c r="G132" i="1"/>
  <c r="B118" i="1"/>
  <c r="E118" i="1"/>
  <c r="AM120" i="1"/>
  <c r="O80" i="1" l="1"/>
  <c r="J80" i="1" s="1"/>
  <c r="T80" i="1" s="1"/>
  <c r="AS79" i="1"/>
  <c r="E119" i="1"/>
  <c r="B119" i="1"/>
  <c r="G133" i="1"/>
  <c r="AM121" i="1"/>
  <c r="O81" i="1" l="1"/>
  <c r="J81" i="1" s="1"/>
  <c r="T81" i="1" s="1"/>
  <c r="AS80" i="1"/>
  <c r="E120" i="1"/>
  <c r="E121" i="1" s="1"/>
  <c r="B120" i="1"/>
  <c r="G134" i="1"/>
  <c r="AM122" i="1"/>
  <c r="AH128" i="1" s="1"/>
  <c r="AC128" i="1" s="1"/>
  <c r="O82" i="1" l="1"/>
  <c r="J82" i="1" s="1"/>
  <c r="T82" i="1" s="1"/>
  <c r="AS81" i="1"/>
  <c r="E122" i="1"/>
  <c r="E123" i="1" s="1"/>
  <c r="G135" i="1"/>
  <c r="B121" i="1"/>
  <c r="B122" i="1" s="1"/>
  <c r="B123" i="1" s="1"/>
  <c r="AM123" i="1"/>
  <c r="O83" i="1" l="1"/>
  <c r="J83" i="1" s="1"/>
  <c r="T83" i="1" s="1"/>
  <c r="AS82" i="1"/>
  <c r="E124" i="1"/>
  <c r="E125" i="1" s="1"/>
  <c r="B124" i="1"/>
  <c r="G136" i="1"/>
  <c r="AM124" i="1"/>
  <c r="AH130" i="1" s="1"/>
  <c r="AC130" i="1" s="1"/>
  <c r="O84" i="1" l="1"/>
  <c r="J84" i="1" s="1"/>
  <c r="T84" i="1" s="1"/>
  <c r="AS83" i="1"/>
  <c r="E126" i="1"/>
  <c r="E127" i="1" s="1"/>
  <c r="G137" i="1"/>
  <c r="B125" i="1"/>
  <c r="B126" i="1" s="1"/>
  <c r="AM125" i="1"/>
  <c r="B127" i="1" l="1"/>
  <c r="B128" i="1" s="1"/>
  <c r="O85" i="1"/>
  <c r="J85" i="1" s="1"/>
  <c r="T85" i="1" s="1"/>
  <c r="AS84" i="1"/>
  <c r="E128" i="1"/>
  <c r="E129" i="1" s="1"/>
  <c r="G138" i="1"/>
  <c r="AM126" i="1"/>
  <c r="O86" i="1" l="1"/>
  <c r="J86" i="1" s="1"/>
  <c r="T86" i="1" s="1"/>
  <c r="AS85" i="1"/>
  <c r="E130" i="1"/>
  <c r="E131" i="1" s="1"/>
  <c r="G139" i="1"/>
  <c r="B129" i="1"/>
  <c r="B130" i="1" s="1"/>
  <c r="B131" i="1" s="1"/>
  <c r="AM127" i="1"/>
  <c r="O87" i="1" l="1"/>
  <c r="J87" i="1" s="1"/>
  <c r="T87" i="1" s="1"/>
  <c r="AS86" i="1"/>
  <c r="B132" i="1"/>
  <c r="E132" i="1"/>
  <c r="E133" i="1" s="1"/>
  <c r="G140" i="1"/>
  <c r="AM128" i="1"/>
  <c r="AH134" i="1" s="1"/>
  <c r="AC134" i="1" s="1"/>
  <c r="B133" i="1" l="1"/>
  <c r="O88" i="1"/>
  <c r="J88" i="1" s="1"/>
  <c r="T88" i="1" s="1"/>
  <c r="AS87" i="1"/>
  <c r="G141" i="1"/>
  <c r="E134" i="1"/>
  <c r="E135" i="1" s="1"/>
  <c r="B134" i="1"/>
  <c r="B135" i="1" s="1"/>
  <c r="AM129" i="1"/>
  <c r="O89" i="1" l="1"/>
  <c r="J89" i="1" s="1"/>
  <c r="T89" i="1" s="1"/>
  <c r="AS88" i="1"/>
  <c r="E136" i="1"/>
  <c r="E137" i="1" s="1"/>
  <c r="B136" i="1"/>
  <c r="G142" i="1"/>
  <c r="AM130" i="1"/>
  <c r="AH136" i="1" s="1"/>
  <c r="AC136" i="1" s="1"/>
  <c r="O90" i="1" l="1"/>
  <c r="J90" i="1" s="1"/>
  <c r="T90" i="1" s="1"/>
  <c r="AS89" i="1"/>
  <c r="E138" i="1"/>
  <c r="E139" i="1" s="1"/>
  <c r="G143" i="1"/>
  <c r="B137" i="1"/>
  <c r="B138" i="1" s="1"/>
  <c r="B139" i="1" s="1"/>
  <c r="AM131" i="1"/>
  <c r="O91" i="1" l="1"/>
  <c r="J91" i="1" s="1"/>
  <c r="T91" i="1" s="1"/>
  <c r="AS90" i="1"/>
  <c r="G144" i="1"/>
  <c r="B140" i="1"/>
  <c r="E140" i="1"/>
  <c r="E141" i="1" s="1"/>
  <c r="AM132" i="1"/>
  <c r="O92" i="1" l="1"/>
  <c r="J92" i="1" s="1"/>
  <c r="T92" i="1" s="1"/>
  <c r="AS91" i="1"/>
  <c r="E142" i="1"/>
  <c r="B141" i="1"/>
  <c r="B142" i="1" s="1"/>
  <c r="G145" i="1"/>
  <c r="AM133" i="1"/>
  <c r="O93" i="1" l="1"/>
  <c r="J93" i="1" s="1"/>
  <c r="T93" i="1" s="1"/>
  <c r="AS92" i="1"/>
  <c r="G146" i="1"/>
  <c r="E143" i="1"/>
  <c r="B143" i="1"/>
  <c r="AM134" i="1"/>
  <c r="AH140" i="1" s="1"/>
  <c r="AC140" i="1" s="1"/>
  <c r="O94" i="1" l="1"/>
  <c r="J94" i="1" s="1"/>
  <c r="T94" i="1" s="1"/>
  <c r="AS93" i="1"/>
  <c r="B144" i="1"/>
  <c r="E144" i="1"/>
  <c r="E145" i="1" s="1"/>
  <c r="G147" i="1"/>
  <c r="AM135" i="1"/>
  <c r="B145" i="1" l="1"/>
  <c r="O95" i="1"/>
  <c r="J95" i="1" s="1"/>
  <c r="T95" i="1" s="1"/>
  <c r="AS94" i="1"/>
  <c r="G148" i="1"/>
  <c r="E146" i="1"/>
  <c r="B146" i="1"/>
  <c r="AM136" i="1"/>
  <c r="AH142" i="1" s="1"/>
  <c r="AC142" i="1" s="1"/>
  <c r="O96" i="1" l="1"/>
  <c r="J96" i="1" s="1"/>
  <c r="T96" i="1" s="1"/>
  <c r="AS95" i="1"/>
  <c r="B147" i="1"/>
  <c r="E147" i="1"/>
  <c r="E148" i="1" s="1"/>
  <c r="G149" i="1"/>
  <c r="E149" i="1"/>
  <c r="AM137" i="1"/>
  <c r="B148" i="1" l="1"/>
  <c r="B149" i="1" s="1"/>
  <c r="B150" i="1"/>
  <c r="E150" i="1"/>
  <c r="O97" i="1"/>
  <c r="J97" i="1" s="1"/>
  <c r="T97" i="1" s="1"/>
  <c r="AS96" i="1"/>
  <c r="G150" i="1"/>
  <c r="AM138" i="1"/>
  <c r="O98" i="1" l="1"/>
  <c r="J98" i="1" s="1"/>
  <c r="T98" i="1" s="1"/>
  <c r="AS97" i="1"/>
  <c r="B151" i="1"/>
  <c r="G151" i="1"/>
  <c r="E151" i="1"/>
  <c r="AM139" i="1"/>
  <c r="O99" i="1" l="1"/>
  <c r="J99" i="1" s="1"/>
  <c r="T99" i="1" s="1"/>
  <c r="AS98" i="1"/>
  <c r="G152" i="1"/>
  <c r="B152" i="1"/>
  <c r="E152" i="1"/>
  <c r="AM140" i="1"/>
  <c r="AH146" i="1" s="1"/>
  <c r="AC146" i="1" s="1"/>
  <c r="E153" i="1" l="1"/>
  <c r="O100" i="1"/>
  <c r="J100" i="1" s="1"/>
  <c r="T100" i="1" s="1"/>
  <c r="AS99" i="1"/>
  <c r="B153" i="1"/>
  <c r="G153" i="1"/>
  <c r="AM141" i="1"/>
  <c r="O101" i="1" l="1"/>
  <c r="J101" i="1" s="1"/>
  <c r="T101" i="1" s="1"/>
  <c r="AS100" i="1"/>
  <c r="G154" i="1"/>
  <c r="B154" i="1"/>
  <c r="E154" i="1"/>
  <c r="AM142" i="1"/>
  <c r="AH148" i="1" s="1"/>
  <c r="AC148" i="1" s="1"/>
  <c r="B155" i="1" l="1"/>
  <c r="E155" i="1"/>
  <c r="O102" i="1"/>
  <c r="J102" i="1" s="1"/>
  <c r="T102" i="1" s="1"/>
  <c r="AS101" i="1"/>
  <c r="G155" i="1"/>
  <c r="AM143" i="1"/>
  <c r="O103" i="1" l="1"/>
  <c r="J103" i="1" s="1"/>
  <c r="T103" i="1" s="1"/>
  <c r="AS102" i="1"/>
  <c r="G156" i="1"/>
  <c r="E156" i="1"/>
  <c r="B156" i="1"/>
  <c r="AM144" i="1"/>
  <c r="E157" i="1" l="1"/>
  <c r="O104" i="1"/>
  <c r="J104" i="1" s="1"/>
  <c r="T104" i="1" s="1"/>
  <c r="AS103" i="1"/>
  <c r="B157" i="1"/>
  <c r="G157" i="1"/>
  <c r="AM145" i="1"/>
  <c r="O105" i="1" l="1"/>
  <c r="J105" i="1" s="1"/>
  <c r="T105" i="1" s="1"/>
  <c r="AS104" i="1"/>
  <c r="B158" i="1"/>
  <c r="G158" i="1"/>
  <c r="E158" i="1"/>
  <c r="AM146" i="1"/>
  <c r="AH152" i="1" s="1"/>
  <c r="AC152" i="1" s="1"/>
  <c r="E159" i="1" l="1"/>
  <c r="O106" i="1"/>
  <c r="J106" i="1" s="1"/>
  <c r="T106" i="1" s="1"/>
  <c r="AS105" i="1"/>
  <c r="G159" i="1"/>
  <c r="B159" i="1"/>
  <c r="AM147" i="1"/>
  <c r="O107" i="1" l="1"/>
  <c r="J107" i="1" s="1"/>
  <c r="T107" i="1" s="1"/>
  <c r="AS106" i="1"/>
  <c r="G160" i="1"/>
  <c r="E160" i="1"/>
  <c r="B160" i="1"/>
  <c r="AM148" i="1"/>
  <c r="AH154" i="1" s="1"/>
  <c r="AC154" i="1" s="1"/>
  <c r="E161" i="1" l="1"/>
  <c r="O108" i="1"/>
  <c r="J108" i="1" s="1"/>
  <c r="T108" i="1" s="1"/>
  <c r="AS107" i="1"/>
  <c r="B161" i="1"/>
  <c r="G161" i="1"/>
  <c r="AM149" i="1"/>
  <c r="O109" i="1" l="1"/>
  <c r="J109" i="1" s="1"/>
  <c r="T109" i="1" s="1"/>
  <c r="AS108" i="1"/>
  <c r="E162" i="1"/>
  <c r="G162" i="1"/>
  <c r="B162" i="1"/>
  <c r="AM150" i="1"/>
  <c r="B163" i="1" l="1"/>
  <c r="O110" i="1"/>
  <c r="J110" i="1" s="1"/>
  <c r="T110" i="1" s="1"/>
  <c r="AS109" i="1"/>
  <c r="E163" i="1"/>
  <c r="G163" i="1"/>
  <c r="AM151" i="1"/>
  <c r="O111" i="1" l="1"/>
  <c r="J111" i="1" s="1"/>
  <c r="T111" i="1" s="1"/>
  <c r="AS110" i="1"/>
  <c r="G164" i="1"/>
  <c r="E164" i="1"/>
  <c r="B164" i="1"/>
  <c r="AM152" i="1"/>
  <c r="AH158" i="1" s="1"/>
  <c r="AC158" i="1" s="1"/>
  <c r="E165" i="1" l="1"/>
  <c r="O112" i="1"/>
  <c r="J112" i="1" s="1"/>
  <c r="T112" i="1" s="1"/>
  <c r="AS111" i="1"/>
  <c r="B165" i="1"/>
  <c r="G165" i="1"/>
  <c r="AM153" i="1"/>
  <c r="O113" i="1" l="1"/>
  <c r="J113" i="1" s="1"/>
  <c r="T113" i="1" s="1"/>
  <c r="AS112" i="1"/>
  <c r="B166" i="1"/>
  <c r="E166" i="1"/>
  <c r="G166" i="1"/>
  <c r="AM154" i="1"/>
  <c r="AH160" i="1" s="1"/>
  <c r="AC160" i="1" s="1"/>
  <c r="O114" i="1" l="1"/>
  <c r="J114" i="1" s="1"/>
  <c r="T114" i="1" s="1"/>
  <c r="AS113" i="1"/>
  <c r="B167" i="1"/>
  <c r="G167" i="1"/>
  <c r="E167" i="1"/>
  <c r="AM155" i="1"/>
  <c r="B168" i="1" l="1"/>
  <c r="O115" i="1"/>
  <c r="J115" i="1" s="1"/>
  <c r="T115" i="1" s="1"/>
  <c r="AS114" i="1"/>
  <c r="E168" i="1"/>
  <c r="G168" i="1"/>
  <c r="AM156" i="1"/>
  <c r="O116" i="1" l="1"/>
  <c r="J116" i="1" s="1"/>
  <c r="T116" i="1" s="1"/>
  <c r="AS115" i="1"/>
  <c r="E169" i="1"/>
  <c r="G169" i="1"/>
  <c r="B169" i="1"/>
  <c r="AM157" i="1"/>
  <c r="B170" i="1" l="1"/>
  <c r="O117" i="1"/>
  <c r="J117" i="1" s="1"/>
  <c r="T117" i="1" s="1"/>
  <c r="AS116" i="1"/>
  <c r="E170" i="1"/>
  <c r="G170" i="1"/>
  <c r="AM158" i="1"/>
  <c r="AH164" i="1" s="1"/>
  <c r="AC164" i="1" s="1"/>
  <c r="O118" i="1" l="1"/>
  <c r="J118" i="1" s="1"/>
  <c r="T118" i="1" s="1"/>
  <c r="AS117" i="1"/>
  <c r="E171" i="1"/>
  <c r="G171" i="1"/>
  <c r="B171" i="1"/>
  <c r="AM159" i="1"/>
  <c r="B172" i="1" l="1"/>
  <c r="O119" i="1"/>
  <c r="J119" i="1" s="1"/>
  <c r="T119" i="1" s="1"/>
  <c r="AS118" i="1"/>
  <c r="E172" i="1"/>
  <c r="G172" i="1"/>
  <c r="AM160" i="1"/>
  <c r="AH166" i="1" s="1"/>
  <c r="AC166" i="1" s="1"/>
  <c r="O120" i="1" l="1"/>
  <c r="J120" i="1" s="1"/>
  <c r="T120" i="1" s="1"/>
  <c r="AS119" i="1"/>
  <c r="E173" i="1"/>
  <c r="B173" i="1"/>
  <c r="G173" i="1"/>
  <c r="AM161" i="1"/>
  <c r="B174" i="1" l="1"/>
  <c r="O121" i="1"/>
  <c r="J121" i="1" s="1"/>
  <c r="T121" i="1" s="1"/>
  <c r="AS120" i="1"/>
  <c r="G174" i="1"/>
  <c r="E174" i="1"/>
  <c r="AM162" i="1"/>
  <c r="E175" i="1" l="1"/>
  <c r="O122" i="1"/>
  <c r="J122" i="1" s="1"/>
  <c r="T122" i="1" s="1"/>
  <c r="AS121" i="1"/>
  <c r="B175" i="1"/>
  <c r="G175" i="1"/>
  <c r="AM163" i="1"/>
  <c r="O123" i="1" l="1"/>
  <c r="J123" i="1" s="1"/>
  <c r="T123" i="1" s="1"/>
  <c r="AS122" i="1"/>
  <c r="B176" i="1"/>
  <c r="G176" i="1"/>
  <c r="E176" i="1"/>
  <c r="AM164" i="1"/>
  <c r="AH170" i="1" s="1"/>
  <c r="AC170" i="1" s="1"/>
  <c r="B177" i="1" l="1"/>
  <c r="O124" i="1"/>
  <c r="J124" i="1" s="1"/>
  <c r="T124" i="1" s="1"/>
  <c r="AS123" i="1"/>
  <c r="G177" i="1"/>
  <c r="E177" i="1"/>
  <c r="AM165" i="1"/>
  <c r="O125" i="1" l="1"/>
  <c r="J125" i="1" s="1"/>
  <c r="T125" i="1" s="1"/>
  <c r="AS124" i="1"/>
  <c r="E178" i="1"/>
  <c r="B178" i="1"/>
  <c r="G178" i="1"/>
  <c r="AM166" i="1"/>
  <c r="AH172" i="1" s="1"/>
  <c r="AC172" i="1" s="1"/>
  <c r="O126" i="1" l="1"/>
  <c r="J126" i="1" s="1"/>
  <c r="T126" i="1" s="1"/>
  <c r="AS125" i="1"/>
  <c r="B179" i="1"/>
  <c r="G179" i="1"/>
  <c r="E179" i="1"/>
  <c r="AM167" i="1"/>
  <c r="B180" i="1" l="1"/>
  <c r="O127" i="1"/>
  <c r="J127" i="1" s="1"/>
  <c r="T127" i="1" s="1"/>
  <c r="AS126" i="1"/>
  <c r="G180" i="1"/>
  <c r="E180" i="1"/>
  <c r="AM168" i="1"/>
  <c r="O128" i="1" l="1"/>
  <c r="J128" i="1" s="1"/>
  <c r="T128" i="1" s="1"/>
  <c r="AS127" i="1"/>
  <c r="E181" i="1"/>
  <c r="G181" i="1"/>
  <c r="B181" i="1"/>
  <c r="AM169" i="1"/>
  <c r="E182" i="1" l="1"/>
  <c r="O129" i="1"/>
  <c r="J129" i="1" s="1"/>
  <c r="T129" i="1" s="1"/>
  <c r="AS128" i="1"/>
  <c r="G182" i="1"/>
  <c r="B182" i="1"/>
  <c r="AM170" i="1"/>
  <c r="AH176" i="1" s="1"/>
  <c r="AC176" i="1" s="1"/>
  <c r="O130" i="1" l="1"/>
  <c r="J130" i="1" s="1"/>
  <c r="T130" i="1" s="1"/>
  <c r="AS129" i="1"/>
  <c r="E183" i="1"/>
  <c r="B183" i="1"/>
  <c r="G183" i="1"/>
  <c r="AM171" i="1"/>
  <c r="O131" i="1" l="1"/>
  <c r="J131" i="1" s="1"/>
  <c r="T131" i="1" s="1"/>
  <c r="AS130" i="1"/>
  <c r="B184" i="1"/>
  <c r="E184" i="1"/>
  <c r="G184" i="1"/>
  <c r="AM172" i="1"/>
  <c r="AH178" i="1" s="1"/>
  <c r="AC178" i="1" s="1"/>
  <c r="O132" i="1" l="1"/>
  <c r="J132" i="1" s="1"/>
  <c r="T132" i="1" s="1"/>
  <c r="AS131" i="1"/>
  <c r="E185" i="1"/>
  <c r="B185" i="1"/>
  <c r="G185" i="1"/>
  <c r="AM173" i="1"/>
  <c r="O133" i="1" l="1"/>
  <c r="J133" i="1" s="1"/>
  <c r="T133" i="1" s="1"/>
  <c r="AS132" i="1"/>
  <c r="E186" i="1"/>
  <c r="G186" i="1"/>
  <c r="B186" i="1"/>
  <c r="AM174" i="1"/>
  <c r="O134" i="1" l="1"/>
  <c r="J134" i="1" s="1"/>
  <c r="T134" i="1" s="1"/>
  <c r="AS133" i="1"/>
  <c r="E187" i="1"/>
  <c r="B187" i="1"/>
  <c r="G187" i="1"/>
  <c r="AM175" i="1"/>
  <c r="O135" i="1" l="1"/>
  <c r="J135" i="1" s="1"/>
  <c r="T135" i="1" s="1"/>
  <c r="AS134" i="1"/>
  <c r="E188" i="1"/>
  <c r="G188" i="1"/>
  <c r="B188" i="1"/>
  <c r="AM176" i="1"/>
  <c r="AH182" i="1" s="1"/>
  <c r="AC182" i="1" s="1"/>
  <c r="O136" i="1" l="1"/>
  <c r="J136" i="1" s="1"/>
  <c r="T136" i="1" s="1"/>
  <c r="AS135" i="1"/>
  <c r="E189" i="1"/>
  <c r="B189" i="1"/>
  <c r="G189" i="1"/>
  <c r="AM177" i="1"/>
  <c r="O137" i="1" l="1"/>
  <c r="J137" i="1" s="1"/>
  <c r="T137" i="1" s="1"/>
  <c r="AS136" i="1"/>
  <c r="E190" i="1"/>
  <c r="G190" i="1"/>
  <c r="B190" i="1"/>
  <c r="AM178" i="1"/>
  <c r="AH184" i="1" s="1"/>
  <c r="AC184" i="1" s="1"/>
  <c r="O138" i="1" l="1"/>
  <c r="J138" i="1" s="1"/>
  <c r="AS137" i="1"/>
  <c r="E191" i="1"/>
  <c r="B191" i="1"/>
  <c r="G191" i="1"/>
  <c r="AM179" i="1"/>
  <c r="E192" i="1" l="1"/>
  <c r="G192" i="1"/>
  <c r="B192" i="1"/>
  <c r="T138" i="1"/>
  <c r="AM180" i="1"/>
  <c r="O139" i="1" l="1"/>
  <c r="J139" i="1" s="1"/>
  <c r="T139" i="1" s="1"/>
  <c r="AS138" i="1"/>
  <c r="E193" i="1"/>
  <c r="B193" i="1"/>
  <c r="G193" i="1"/>
  <c r="AM181" i="1"/>
  <c r="O140" i="1" l="1"/>
  <c r="J140" i="1" s="1"/>
  <c r="T140" i="1" s="1"/>
  <c r="AS139" i="1"/>
  <c r="E194" i="1"/>
  <c r="G194" i="1"/>
  <c r="B194" i="1"/>
  <c r="AM182" i="1"/>
  <c r="AH188" i="1" s="1"/>
  <c r="AC188" i="1" s="1"/>
  <c r="O141" i="1" l="1"/>
  <c r="J141" i="1" s="1"/>
  <c r="T141" i="1" s="1"/>
  <c r="AS140" i="1"/>
  <c r="G195" i="1"/>
  <c r="E195" i="1"/>
  <c r="B195" i="1"/>
  <c r="AM183" i="1"/>
  <c r="E196" i="1" l="1"/>
  <c r="B196" i="1"/>
  <c r="O142" i="1"/>
  <c r="J142" i="1" s="1"/>
  <c r="T142" i="1" s="1"/>
  <c r="AS141" i="1"/>
  <c r="G196" i="1"/>
  <c r="AM184" i="1"/>
  <c r="AH190" i="1" s="1"/>
  <c r="AC190" i="1" s="1"/>
  <c r="O143" i="1" l="1"/>
  <c r="J143" i="1" s="1"/>
  <c r="T143" i="1" s="1"/>
  <c r="AS142" i="1"/>
  <c r="E197" i="1"/>
  <c r="G197" i="1"/>
  <c r="B197" i="1"/>
  <c r="AM185" i="1"/>
  <c r="O144" i="1" l="1"/>
  <c r="J144" i="1" s="1"/>
  <c r="T144" i="1" s="1"/>
  <c r="AS143" i="1"/>
  <c r="G198" i="1"/>
  <c r="B198" i="1"/>
  <c r="E198" i="1"/>
  <c r="AM186" i="1"/>
  <c r="B199" i="1" l="1"/>
  <c r="E199" i="1"/>
  <c r="O145" i="1"/>
  <c r="J145" i="1" s="1"/>
  <c r="T145" i="1" s="1"/>
  <c r="AS144" i="1"/>
  <c r="G199" i="1"/>
  <c r="AM187" i="1"/>
  <c r="O146" i="1" l="1"/>
  <c r="J146" i="1" s="1"/>
  <c r="T146" i="1" s="1"/>
  <c r="AS145" i="1"/>
  <c r="G200" i="1"/>
  <c r="E200" i="1"/>
  <c r="B200" i="1"/>
  <c r="AM188" i="1"/>
  <c r="AH194" i="1" s="1"/>
  <c r="AC194" i="1" s="1"/>
  <c r="E201" i="1" l="1"/>
  <c r="B201" i="1"/>
  <c r="O147" i="1"/>
  <c r="J147" i="1" s="1"/>
  <c r="T147" i="1" s="1"/>
  <c r="AS146" i="1"/>
  <c r="G201" i="1"/>
  <c r="AM189" i="1"/>
  <c r="O148" i="1" l="1"/>
  <c r="J148" i="1" s="1"/>
  <c r="T148" i="1" s="1"/>
  <c r="AS147" i="1"/>
  <c r="G202" i="1"/>
  <c r="E202" i="1"/>
  <c r="B202" i="1"/>
  <c r="AM190" i="1"/>
  <c r="AH196" i="1" s="1"/>
  <c r="AC196" i="1" s="1"/>
  <c r="E203" i="1" l="1"/>
  <c r="B203" i="1"/>
  <c r="O149" i="1"/>
  <c r="J149" i="1" s="1"/>
  <c r="T149" i="1" s="1"/>
  <c r="AS148" i="1"/>
  <c r="G203" i="1"/>
  <c r="AM191" i="1"/>
  <c r="O150" i="1" l="1"/>
  <c r="J150" i="1" s="1"/>
  <c r="T150" i="1" s="1"/>
  <c r="AS149" i="1"/>
  <c r="G204" i="1"/>
  <c r="B204" i="1"/>
  <c r="E204" i="1"/>
  <c r="AM192" i="1"/>
  <c r="E205" i="1" l="1"/>
  <c r="O151" i="1"/>
  <c r="J151" i="1" s="1"/>
  <c r="T151" i="1" s="1"/>
  <c r="AS150" i="1"/>
  <c r="B205" i="1"/>
  <c r="G205" i="1"/>
  <c r="AM193" i="1"/>
  <c r="O152" i="1" l="1"/>
  <c r="J152" i="1" s="1"/>
  <c r="T152" i="1" s="1"/>
  <c r="AS151" i="1"/>
  <c r="G206" i="1"/>
  <c r="B206" i="1"/>
  <c r="E206" i="1"/>
  <c r="AM194" i="1"/>
  <c r="AH200" i="1" s="1"/>
  <c r="AC200" i="1" s="1"/>
  <c r="B207" i="1" l="1"/>
  <c r="E207" i="1"/>
  <c r="O153" i="1"/>
  <c r="J153" i="1" s="1"/>
  <c r="T153" i="1" s="1"/>
  <c r="AS152" i="1"/>
  <c r="G207" i="1"/>
  <c r="AM195" i="1"/>
  <c r="O154" i="1" l="1"/>
  <c r="J154" i="1" s="1"/>
  <c r="T154" i="1" s="1"/>
  <c r="AS153" i="1"/>
  <c r="G208" i="1"/>
  <c r="E208" i="1"/>
  <c r="B208" i="1"/>
  <c r="AM196" i="1"/>
  <c r="AH202" i="1" s="1"/>
  <c r="AC202" i="1" s="1"/>
  <c r="E209" i="1" l="1"/>
  <c r="B209" i="1"/>
  <c r="O155" i="1"/>
  <c r="J155" i="1" s="1"/>
  <c r="T155" i="1" s="1"/>
  <c r="AS154" i="1"/>
  <c r="G209" i="1"/>
  <c r="AM197" i="1"/>
  <c r="O156" i="1" l="1"/>
  <c r="J156" i="1" s="1"/>
  <c r="T156" i="1" s="1"/>
  <c r="AS155" i="1"/>
  <c r="E210" i="1"/>
  <c r="G210" i="1"/>
  <c r="B210" i="1"/>
  <c r="AM198" i="1"/>
  <c r="B211" i="1" l="1"/>
  <c r="O157" i="1"/>
  <c r="J157" i="1" s="1"/>
  <c r="T157" i="1" s="1"/>
  <c r="AS156" i="1"/>
  <c r="G211" i="1"/>
  <c r="E211" i="1"/>
  <c r="AM199" i="1"/>
  <c r="O158" i="1" l="1"/>
  <c r="J158" i="1" s="1"/>
  <c r="T158" i="1" s="1"/>
  <c r="AS157" i="1"/>
  <c r="G212" i="1"/>
  <c r="B212" i="1"/>
  <c r="E212" i="1"/>
  <c r="AM200" i="1"/>
  <c r="AH206" i="1" s="1"/>
  <c r="AC206" i="1" s="1"/>
  <c r="E213" i="1" l="1"/>
  <c r="O159" i="1"/>
  <c r="J159" i="1" s="1"/>
  <c r="T159" i="1" s="1"/>
  <c r="AS158" i="1"/>
  <c r="B213" i="1"/>
  <c r="G213" i="1"/>
  <c r="AM201" i="1"/>
  <c r="O160" i="1" l="1"/>
  <c r="J160" i="1" s="1"/>
  <c r="T160" i="1" s="1"/>
  <c r="AS159" i="1"/>
  <c r="B214" i="1"/>
  <c r="G214" i="1"/>
  <c r="E214" i="1"/>
  <c r="AM202" i="1"/>
  <c r="AH208" i="1" s="1"/>
  <c r="AC208" i="1" s="1"/>
  <c r="E215" i="1" l="1"/>
  <c r="O161" i="1"/>
  <c r="J161" i="1" s="1"/>
  <c r="T161" i="1" s="1"/>
  <c r="AS160" i="1"/>
  <c r="G215" i="1"/>
  <c r="B215" i="1"/>
  <c r="AM203" i="1"/>
  <c r="O162" i="1" l="1"/>
  <c r="J162" i="1" s="1"/>
  <c r="T162" i="1" s="1"/>
  <c r="AS161" i="1"/>
  <c r="G216" i="1"/>
  <c r="E216" i="1"/>
  <c r="B216" i="1"/>
  <c r="AM204" i="1"/>
  <c r="E217" i="1" l="1"/>
  <c r="O163" i="1"/>
  <c r="J163" i="1" s="1"/>
  <c r="T163" i="1" s="1"/>
  <c r="AS162" i="1"/>
  <c r="B217" i="1"/>
  <c r="G217" i="1"/>
  <c r="AM205" i="1"/>
  <c r="O164" i="1" l="1"/>
  <c r="J164" i="1" s="1"/>
  <c r="T164" i="1" s="1"/>
  <c r="AS163" i="1"/>
  <c r="E218" i="1"/>
  <c r="G218" i="1"/>
  <c r="B218" i="1"/>
  <c r="AM206" i="1"/>
  <c r="AH212" i="1" s="1"/>
  <c r="AC212" i="1" s="1"/>
  <c r="B219" i="1" l="1"/>
  <c r="O165" i="1"/>
  <c r="J165" i="1" s="1"/>
  <c r="T165" i="1" s="1"/>
  <c r="AS164" i="1"/>
  <c r="G219" i="1"/>
  <c r="E219" i="1"/>
  <c r="AM207" i="1"/>
  <c r="O166" i="1" l="1"/>
  <c r="J166" i="1" s="1"/>
  <c r="T166" i="1" s="1"/>
  <c r="AS165" i="1"/>
  <c r="G220" i="1"/>
  <c r="B220" i="1"/>
  <c r="E220" i="1"/>
  <c r="AM208" i="1"/>
  <c r="AH214" i="1" s="1"/>
  <c r="AC214" i="1" s="1"/>
  <c r="B221" i="1" l="1"/>
  <c r="E221" i="1"/>
  <c r="O167" i="1"/>
  <c r="J167" i="1" s="1"/>
  <c r="T167" i="1" s="1"/>
  <c r="AS166" i="1"/>
  <c r="G221" i="1"/>
  <c r="AM209" i="1"/>
  <c r="O168" i="1" l="1"/>
  <c r="J168" i="1" s="1"/>
  <c r="T168" i="1" s="1"/>
  <c r="AS167" i="1"/>
  <c r="B222" i="1"/>
  <c r="G222" i="1"/>
  <c r="E222" i="1"/>
  <c r="AM210" i="1"/>
  <c r="O169" i="1" l="1"/>
  <c r="J169" i="1" s="1"/>
  <c r="T169" i="1" s="1"/>
  <c r="AS168" i="1"/>
  <c r="G223" i="1"/>
  <c r="B223" i="1"/>
  <c r="E223" i="1"/>
  <c r="AM211" i="1"/>
  <c r="O170" i="1" l="1"/>
  <c r="J170" i="1" s="1"/>
  <c r="T170" i="1" s="1"/>
  <c r="AS169" i="1"/>
  <c r="G224" i="1"/>
  <c r="E224" i="1"/>
  <c r="B224" i="1"/>
  <c r="AM212" i="1"/>
  <c r="AH218" i="1" s="1"/>
  <c r="AC218" i="1" s="1"/>
  <c r="E225" i="1" l="1"/>
  <c r="O171" i="1"/>
  <c r="J171" i="1" s="1"/>
  <c r="T171" i="1" s="1"/>
  <c r="AS170" i="1"/>
  <c r="B225" i="1"/>
  <c r="G225" i="1"/>
  <c r="AM213" i="1"/>
  <c r="O172" i="1" l="1"/>
  <c r="J172" i="1" s="1"/>
  <c r="T172" i="1" s="1"/>
  <c r="AS171" i="1"/>
  <c r="G226" i="1"/>
  <c r="E226" i="1"/>
  <c r="B226" i="1"/>
  <c r="AM214" i="1"/>
  <c r="AH220" i="1" s="1"/>
  <c r="AC220" i="1" s="1"/>
  <c r="E227" i="1" l="1"/>
  <c r="B227" i="1"/>
  <c r="O173" i="1"/>
  <c r="J173" i="1" s="1"/>
  <c r="T173" i="1" s="1"/>
  <c r="AS172" i="1"/>
  <c r="G227" i="1"/>
  <c r="AM215" i="1"/>
  <c r="O174" i="1" l="1"/>
  <c r="J174" i="1" s="1"/>
  <c r="T174" i="1" s="1"/>
  <c r="AS173" i="1"/>
  <c r="E228" i="1"/>
  <c r="G228" i="1"/>
  <c r="B228" i="1"/>
  <c r="AM216" i="1"/>
  <c r="O175" i="1" l="1"/>
  <c r="J175" i="1" s="1"/>
  <c r="T175" i="1" s="1"/>
  <c r="AS174" i="1"/>
  <c r="G229" i="1"/>
  <c r="E229" i="1"/>
  <c r="E230" i="1" s="1"/>
  <c r="B229" i="1"/>
  <c r="AM217" i="1"/>
  <c r="B230" i="1" l="1"/>
  <c r="O176" i="1"/>
  <c r="J176" i="1" s="1"/>
  <c r="T176" i="1" s="1"/>
  <c r="AS175" i="1"/>
  <c r="G230" i="1"/>
  <c r="AM218" i="1"/>
  <c r="AH224" i="1" s="1"/>
  <c r="AC224" i="1" s="1"/>
  <c r="O177" i="1" l="1"/>
  <c r="J177" i="1" s="1"/>
  <c r="T177" i="1" s="1"/>
  <c r="AS176" i="1"/>
  <c r="G231" i="1"/>
  <c r="B231" i="1"/>
  <c r="E231" i="1"/>
  <c r="AM219" i="1"/>
  <c r="E232" i="1" l="1"/>
  <c r="O178" i="1"/>
  <c r="J178" i="1" s="1"/>
  <c r="T178" i="1" s="1"/>
  <c r="AS177" i="1"/>
  <c r="B232" i="1"/>
  <c r="G232" i="1"/>
  <c r="AM220" i="1"/>
  <c r="AH226" i="1" s="1"/>
  <c r="AC226" i="1" s="1"/>
  <c r="O179" i="1" l="1"/>
  <c r="J179" i="1" s="1"/>
  <c r="T179" i="1" s="1"/>
  <c r="AS178" i="1"/>
  <c r="B233" i="1"/>
  <c r="G233" i="1"/>
  <c r="E233" i="1"/>
  <c r="AM221" i="1"/>
  <c r="G234" i="1" l="1"/>
  <c r="E234" i="1"/>
  <c r="B234" i="1"/>
  <c r="O180" i="1"/>
  <c r="J180" i="1" s="1"/>
  <c r="T180" i="1" s="1"/>
  <c r="AS179" i="1"/>
  <c r="AM222" i="1"/>
  <c r="E235" i="1" l="1"/>
  <c r="O181" i="1"/>
  <c r="J181" i="1" s="1"/>
  <c r="T181" i="1" s="1"/>
  <c r="AS180" i="1"/>
  <c r="G235" i="1"/>
  <c r="B235" i="1"/>
  <c r="AM223" i="1"/>
  <c r="O182" i="1" l="1"/>
  <c r="J182" i="1" s="1"/>
  <c r="T182" i="1" s="1"/>
  <c r="AS181" i="1"/>
  <c r="E236" i="1"/>
  <c r="G236" i="1"/>
  <c r="B236" i="1"/>
  <c r="AM224" i="1"/>
  <c r="AH230" i="1" s="1"/>
  <c r="AC230" i="1" s="1"/>
  <c r="O183" i="1" l="1"/>
  <c r="J183" i="1" s="1"/>
  <c r="T183" i="1" s="1"/>
  <c r="AS182" i="1"/>
  <c r="G237" i="1"/>
  <c r="E237" i="1"/>
  <c r="B237" i="1"/>
  <c r="AM225" i="1"/>
  <c r="E238" i="1" l="1"/>
  <c r="O184" i="1"/>
  <c r="J184" i="1" s="1"/>
  <c r="T184" i="1" s="1"/>
  <c r="AS183" i="1"/>
  <c r="B238" i="1"/>
  <c r="G238" i="1"/>
  <c r="AM226" i="1"/>
  <c r="AH232" i="1" s="1"/>
  <c r="AC232" i="1" s="1"/>
  <c r="O185" i="1" l="1"/>
  <c r="J185" i="1" s="1"/>
  <c r="T185" i="1" s="1"/>
  <c r="AS184" i="1"/>
  <c r="G239" i="1"/>
  <c r="B239" i="1"/>
  <c r="E239" i="1"/>
  <c r="AM227" i="1"/>
  <c r="B240" i="1" l="1"/>
  <c r="E240" i="1"/>
  <c r="O186" i="1"/>
  <c r="J186" i="1" s="1"/>
  <c r="T186" i="1" s="1"/>
  <c r="AS185" i="1"/>
  <c r="G240" i="1"/>
  <c r="AM228" i="1"/>
  <c r="O187" i="1" l="1"/>
  <c r="J187" i="1" s="1"/>
  <c r="T187" i="1" s="1"/>
  <c r="AS186" i="1"/>
  <c r="B241" i="1"/>
  <c r="G241" i="1"/>
  <c r="E241" i="1"/>
  <c r="AM229" i="1"/>
  <c r="O188" i="1" l="1"/>
  <c r="J188" i="1" s="1"/>
  <c r="T188" i="1" s="1"/>
  <c r="AS187" i="1"/>
  <c r="G242" i="1"/>
  <c r="E242" i="1"/>
  <c r="B242" i="1"/>
  <c r="AM230" i="1"/>
  <c r="AH236" i="1" s="1"/>
  <c r="AC236" i="1" s="1"/>
  <c r="E243" i="1" l="1"/>
  <c r="B243" i="1"/>
  <c r="O189" i="1"/>
  <c r="J189" i="1" s="1"/>
  <c r="T189" i="1" s="1"/>
  <c r="AS188" i="1"/>
  <c r="G243" i="1"/>
  <c r="AM231" i="1"/>
  <c r="E244" i="1" l="1"/>
  <c r="G244" i="1"/>
  <c r="B244" i="1"/>
  <c r="O190" i="1"/>
  <c r="J190" i="1" s="1"/>
  <c r="T190" i="1" s="1"/>
  <c r="AS189" i="1"/>
  <c r="AM232" i="1"/>
  <c r="AH238" i="1" s="1"/>
  <c r="AC238" i="1" s="1"/>
  <c r="O191" i="1" l="1"/>
  <c r="J191" i="1" s="1"/>
  <c r="T191" i="1" s="1"/>
  <c r="AS190" i="1"/>
  <c r="G245" i="1"/>
  <c r="E245" i="1"/>
  <c r="B245" i="1"/>
  <c r="AM233" i="1"/>
  <c r="E246" i="1" l="1"/>
  <c r="O192" i="1"/>
  <c r="J192" i="1" s="1"/>
  <c r="T192" i="1" s="1"/>
  <c r="AS191" i="1"/>
  <c r="B246" i="1"/>
  <c r="G246" i="1"/>
  <c r="AM234" i="1"/>
  <c r="O193" i="1" l="1"/>
  <c r="J193" i="1" s="1"/>
  <c r="T193" i="1" s="1"/>
  <c r="AS192" i="1"/>
  <c r="G247" i="1"/>
  <c r="B247" i="1"/>
  <c r="E247" i="1"/>
  <c r="AM235" i="1"/>
  <c r="B248" i="1" l="1"/>
  <c r="E248" i="1"/>
  <c r="O194" i="1"/>
  <c r="J194" i="1" s="1"/>
  <c r="T194" i="1" s="1"/>
  <c r="AS193" i="1"/>
  <c r="G248" i="1"/>
  <c r="AM236" i="1"/>
  <c r="AH242" i="1" s="1"/>
  <c r="AC242" i="1" s="1"/>
  <c r="O195" i="1" l="1"/>
  <c r="J195" i="1" s="1"/>
  <c r="T195" i="1" s="1"/>
  <c r="AS194" i="1"/>
  <c r="G249" i="1"/>
  <c r="E249" i="1"/>
  <c r="B249" i="1"/>
  <c r="AM237" i="1"/>
  <c r="E250" i="1" l="1"/>
  <c r="O196" i="1"/>
  <c r="J196" i="1" s="1"/>
  <c r="T196" i="1" s="1"/>
  <c r="AS195" i="1"/>
  <c r="B250" i="1"/>
  <c r="G250" i="1"/>
  <c r="AM238" i="1"/>
  <c r="AH244" i="1" s="1"/>
  <c r="AC244" i="1" s="1"/>
  <c r="O197" i="1" l="1"/>
  <c r="J197" i="1" s="1"/>
  <c r="T197" i="1" s="1"/>
  <c r="AS196" i="1"/>
  <c r="G251" i="1"/>
  <c r="B251" i="1"/>
  <c r="E251" i="1"/>
  <c r="AM239" i="1"/>
  <c r="B252" i="1" l="1"/>
  <c r="E252" i="1"/>
  <c r="O198" i="1"/>
  <c r="J198" i="1" s="1"/>
  <c r="T198" i="1" s="1"/>
  <c r="AS197" i="1"/>
  <c r="G252" i="1"/>
  <c r="AM240" i="1"/>
  <c r="O199" i="1" l="1"/>
  <c r="J199" i="1" s="1"/>
  <c r="T199" i="1" s="1"/>
  <c r="AS198" i="1"/>
  <c r="B253" i="1"/>
  <c r="G253" i="1"/>
  <c r="E253" i="1"/>
  <c r="AM241" i="1"/>
  <c r="O200" i="1" l="1"/>
  <c r="J200" i="1" s="1"/>
  <c r="T200" i="1" s="1"/>
  <c r="AS199" i="1"/>
  <c r="G254" i="1"/>
  <c r="E254" i="1"/>
  <c r="B254" i="1"/>
  <c r="AM242" i="1"/>
  <c r="AH248" i="1" s="1"/>
  <c r="AC248" i="1" s="1"/>
  <c r="B255" i="1" l="1"/>
  <c r="E255" i="1"/>
  <c r="O201" i="1"/>
  <c r="J201" i="1" s="1"/>
  <c r="T201" i="1" s="1"/>
  <c r="AS200" i="1"/>
  <c r="G255" i="1"/>
  <c r="AM243" i="1"/>
  <c r="AR13" i="1" l="1"/>
  <c r="O202" i="1"/>
  <c r="J202" i="1" s="1"/>
  <c r="T202" i="1" s="1"/>
  <c r="AS201" i="1"/>
  <c r="G256" i="1"/>
  <c r="AR12" i="1" s="1"/>
  <c r="B256" i="1"/>
  <c r="E256" i="1"/>
  <c r="AM244" i="1"/>
  <c r="AH250" i="1" s="1"/>
  <c r="AC250" i="1" s="1"/>
  <c r="O203" i="1" l="1"/>
  <c r="J203" i="1" s="1"/>
  <c r="T203" i="1" s="1"/>
  <c r="AS202" i="1"/>
  <c r="AM245" i="1"/>
  <c r="O204" i="1" l="1"/>
  <c r="J204" i="1" s="1"/>
  <c r="T204" i="1" s="1"/>
  <c r="AS203" i="1"/>
  <c r="AM246" i="1"/>
  <c r="O205" i="1" l="1"/>
  <c r="J205" i="1" s="1"/>
  <c r="T205" i="1" s="1"/>
  <c r="AS204" i="1"/>
  <c r="AM247" i="1"/>
  <c r="O206" i="1" l="1"/>
  <c r="J206" i="1" s="1"/>
  <c r="T206" i="1" s="1"/>
  <c r="AS205" i="1"/>
  <c r="AM248" i="1"/>
  <c r="AH254" i="1" l="1"/>
  <c r="O207" i="1"/>
  <c r="J207" i="1" s="1"/>
  <c r="T207" i="1" s="1"/>
  <c r="AS206" i="1"/>
  <c r="AM249" i="1"/>
  <c r="AC254" i="1" l="1"/>
  <c r="O208" i="1"/>
  <c r="J208" i="1" s="1"/>
  <c r="T208" i="1" s="1"/>
  <c r="AS207" i="1"/>
  <c r="AM250" i="1"/>
  <c r="AC256" i="1" l="1"/>
  <c r="AH256" i="1"/>
  <c r="AB13" i="1" s="1"/>
  <c r="S13" i="1"/>
  <c r="O209" i="1"/>
  <c r="J209" i="1" s="1"/>
  <c r="T209" i="1" s="1"/>
  <c r="AS208" i="1"/>
  <c r="AM251" i="1"/>
  <c r="O210" i="1" l="1"/>
  <c r="J210" i="1" s="1"/>
  <c r="T210" i="1" s="1"/>
  <c r="AS209" i="1"/>
  <c r="AM252" i="1"/>
  <c r="O211" i="1" l="1"/>
  <c r="J211" i="1" s="1"/>
  <c r="T211" i="1" s="1"/>
  <c r="AS210" i="1"/>
  <c r="AM253" i="1"/>
  <c r="O212" i="1" l="1"/>
  <c r="J212" i="1" s="1"/>
  <c r="T212" i="1" s="1"/>
  <c r="AS211" i="1"/>
  <c r="AM254" i="1"/>
  <c r="O213" i="1" l="1"/>
  <c r="J213" i="1" s="1"/>
  <c r="T213" i="1" s="1"/>
  <c r="AS212" i="1"/>
  <c r="AM255" i="1"/>
  <c r="O214" i="1" l="1"/>
  <c r="J214" i="1" s="1"/>
  <c r="T214" i="1" s="1"/>
  <c r="AS213" i="1"/>
  <c r="AM256" i="1"/>
  <c r="O215" i="1" l="1"/>
  <c r="J215" i="1" s="1"/>
  <c r="T215" i="1" s="1"/>
  <c r="AS214" i="1"/>
  <c r="O216" i="1" l="1"/>
  <c r="J216" i="1" s="1"/>
  <c r="T216" i="1" s="1"/>
  <c r="AS215" i="1"/>
  <c r="O217" i="1" l="1"/>
  <c r="J217" i="1" s="1"/>
  <c r="T217" i="1" s="1"/>
  <c r="AS216" i="1"/>
  <c r="O218" i="1" l="1"/>
  <c r="J218" i="1" s="1"/>
  <c r="T218" i="1" s="1"/>
  <c r="AS217" i="1"/>
  <c r="O219" i="1" l="1"/>
  <c r="J219" i="1" s="1"/>
  <c r="T219" i="1" s="1"/>
  <c r="AS218" i="1"/>
  <c r="O220" i="1" l="1"/>
  <c r="J220" i="1" s="1"/>
  <c r="T220" i="1" s="1"/>
  <c r="AS219" i="1"/>
  <c r="O221" i="1" l="1"/>
  <c r="J221" i="1" s="1"/>
  <c r="T221" i="1" s="1"/>
  <c r="AS220" i="1"/>
  <c r="O222" i="1" l="1"/>
  <c r="J222" i="1" s="1"/>
  <c r="T222" i="1" s="1"/>
  <c r="AS221" i="1"/>
  <c r="O223" i="1" l="1"/>
  <c r="J223" i="1" s="1"/>
  <c r="T223" i="1" s="1"/>
  <c r="AS222" i="1"/>
  <c r="O224" i="1" l="1"/>
  <c r="J224" i="1" s="1"/>
  <c r="T224" i="1" s="1"/>
  <c r="AS223" i="1"/>
  <c r="O225" i="1" l="1"/>
  <c r="J225" i="1" s="1"/>
  <c r="T225" i="1" s="1"/>
  <c r="AS224" i="1"/>
  <c r="O226" i="1" l="1"/>
  <c r="J226" i="1" s="1"/>
  <c r="T226" i="1" s="1"/>
  <c r="AS225" i="1"/>
  <c r="O227" i="1" l="1"/>
  <c r="J227" i="1" s="1"/>
  <c r="T227" i="1" s="1"/>
  <c r="AS226" i="1"/>
  <c r="O228" i="1" l="1"/>
  <c r="J228" i="1" s="1"/>
  <c r="T228" i="1" s="1"/>
  <c r="AS227" i="1"/>
  <c r="O229" i="1" l="1"/>
  <c r="J229" i="1" s="1"/>
  <c r="T229" i="1" s="1"/>
  <c r="AS228" i="1"/>
  <c r="O230" i="1" l="1"/>
  <c r="J230" i="1" s="1"/>
  <c r="T230" i="1" s="1"/>
  <c r="AS229" i="1"/>
  <c r="O231" i="1" l="1"/>
  <c r="J231" i="1" s="1"/>
  <c r="T231" i="1" s="1"/>
  <c r="AS230" i="1"/>
  <c r="O232" i="1" l="1"/>
  <c r="J232" i="1" s="1"/>
  <c r="T232" i="1" s="1"/>
  <c r="AS231" i="1"/>
  <c r="O233" i="1" l="1"/>
  <c r="J233" i="1" s="1"/>
  <c r="T233" i="1" s="1"/>
  <c r="AS232" i="1"/>
  <c r="O234" i="1" l="1"/>
  <c r="J234" i="1" s="1"/>
  <c r="T234" i="1" s="1"/>
  <c r="AS233" i="1"/>
  <c r="O235" i="1" l="1"/>
  <c r="J235" i="1" s="1"/>
  <c r="T235" i="1" s="1"/>
  <c r="AS234" i="1"/>
  <c r="O236" i="1" l="1"/>
  <c r="J236" i="1" s="1"/>
  <c r="T236" i="1" s="1"/>
  <c r="AS235" i="1"/>
  <c r="O237" i="1" l="1"/>
  <c r="J237" i="1" s="1"/>
  <c r="T237" i="1" s="1"/>
  <c r="AS236" i="1"/>
  <c r="O238" i="1" l="1"/>
  <c r="J238" i="1" s="1"/>
  <c r="T238" i="1" s="1"/>
  <c r="AS237" i="1"/>
  <c r="O239" i="1" l="1"/>
  <c r="J239" i="1" s="1"/>
  <c r="T239" i="1" s="1"/>
  <c r="AS238" i="1"/>
  <c r="O240" i="1" l="1"/>
  <c r="J240" i="1" s="1"/>
  <c r="T240" i="1" s="1"/>
  <c r="AS239" i="1"/>
  <c r="O241" i="1" l="1"/>
  <c r="J241" i="1" s="1"/>
  <c r="T241" i="1" s="1"/>
  <c r="AS240" i="1"/>
  <c r="O242" i="1" l="1"/>
  <c r="J242" i="1" s="1"/>
  <c r="T242" i="1" s="1"/>
  <c r="AS241" i="1"/>
  <c r="O243" i="1" l="1"/>
  <c r="J243" i="1" s="1"/>
  <c r="T243" i="1" s="1"/>
  <c r="AS242" i="1"/>
  <c r="O244" i="1" l="1"/>
  <c r="J244" i="1" s="1"/>
  <c r="T244" i="1" s="1"/>
  <c r="AS243" i="1"/>
  <c r="O245" i="1" l="1"/>
  <c r="J245" i="1" s="1"/>
  <c r="T245" i="1" s="1"/>
  <c r="AS244" i="1"/>
  <c r="O246" i="1" l="1"/>
  <c r="J246" i="1" s="1"/>
  <c r="T246" i="1" s="1"/>
  <c r="AS245" i="1"/>
  <c r="O247" i="1" l="1"/>
  <c r="J247" i="1" s="1"/>
  <c r="T247" i="1" s="1"/>
  <c r="AS246" i="1"/>
  <c r="O248" i="1" l="1"/>
  <c r="J248" i="1" s="1"/>
  <c r="T248" i="1" s="1"/>
  <c r="AS247" i="1"/>
  <c r="O249" i="1" l="1"/>
  <c r="J249" i="1" s="1"/>
  <c r="T249" i="1" s="1"/>
  <c r="AS248" i="1"/>
  <c r="O250" i="1" l="1"/>
  <c r="J250" i="1" s="1"/>
  <c r="T250" i="1" s="1"/>
  <c r="AS249" i="1"/>
  <c r="O251" i="1" l="1"/>
  <c r="J251" i="1" s="1"/>
  <c r="T251" i="1" s="1"/>
  <c r="AS250" i="1"/>
  <c r="O252" i="1" l="1"/>
  <c r="J252" i="1" s="1"/>
  <c r="T252" i="1" s="1"/>
  <c r="AS251" i="1"/>
  <c r="O253" i="1" l="1"/>
  <c r="J253" i="1" s="1"/>
  <c r="T253" i="1" s="1"/>
  <c r="AS252" i="1"/>
  <c r="O254" i="1" l="1"/>
  <c r="J254" i="1" s="1"/>
  <c r="T254" i="1" s="1"/>
  <c r="AS253" i="1"/>
  <c r="O255" i="1" l="1"/>
  <c r="J255" i="1" s="1"/>
  <c r="T255" i="1" s="1"/>
  <c r="AS254" i="1"/>
  <c r="J256" i="1" l="1"/>
  <c r="T256" i="1"/>
  <c r="AS256" i="1" s="1"/>
  <c r="O256" i="1"/>
  <c r="AB12" i="1" s="1"/>
  <c r="AS255" i="1"/>
  <c r="S12" i="1" l="1"/>
</calcChain>
</file>

<file path=xl/sharedStrings.xml><?xml version="1.0" encoding="utf-8"?>
<sst xmlns="http://schemas.openxmlformats.org/spreadsheetml/2006/main" count="69" uniqueCount="50">
  <si>
    <t>償還</t>
    <rPh sb="0" eb="2">
      <t>ショウカン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</si>
  <si>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</si>
  <si>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</si>
  <si>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回数</t>
    <rPh sb="0" eb="2">
      <t>カイスウ</t>
    </rPh>
    <phoneticPr fontId="3"/>
  </si>
  <si>
    <t>元金</t>
    <rPh sb="0" eb="2">
      <t>ガンキン</t>
    </rPh>
    <phoneticPr fontId="3"/>
  </si>
  <si>
    <t>利息</t>
    <rPh sb="0" eb="2">
      <t>リソク</t>
    </rPh>
    <phoneticPr fontId="3"/>
  </si>
  <si>
    <t>未償還元金</t>
    <rPh sb="0" eb="3">
      <t>ミショウカン</t>
    </rPh>
    <rPh sb="3" eb="5">
      <t>ガンキン</t>
    </rPh>
    <phoneticPr fontId="3"/>
  </si>
  <si>
    <t>毎月償還額</t>
    <rPh sb="0" eb="2">
      <t>マイツキ</t>
    </rPh>
    <rPh sb="2" eb="5">
      <t>ショウカンガク</t>
    </rPh>
    <phoneticPr fontId="3"/>
  </si>
  <si>
    <t>ボーナス償還額</t>
    <rPh sb="4" eb="7">
      <t>ショウカンガク</t>
    </rPh>
    <phoneticPr fontId="3"/>
  </si>
  <si>
    <t>定期償還区分</t>
    <rPh sb="0" eb="2">
      <t>テイキ</t>
    </rPh>
    <rPh sb="2" eb="4">
      <t>ショウカン</t>
    </rPh>
    <rPh sb="4" eb="6">
      <t>クブン</t>
    </rPh>
    <phoneticPr fontId="3"/>
  </si>
  <si>
    <t>毎月</t>
    <rPh sb="0" eb="2">
      <t>マイツキ</t>
    </rPh>
    <phoneticPr fontId="3"/>
  </si>
  <si>
    <t>ボーナス</t>
    <phoneticPr fontId="3"/>
  </si>
  <si>
    <t>一回の償還額</t>
    <rPh sb="0" eb="2">
      <t>イッカイ</t>
    </rPh>
    <rPh sb="3" eb="6">
      <t>ショウカンガク</t>
    </rPh>
    <phoneticPr fontId="3"/>
  </si>
  <si>
    <t>利息累計</t>
    <rPh sb="0" eb="2">
      <t>リソク</t>
    </rPh>
    <rPh sb="2" eb="4">
      <t>ルイケイ</t>
    </rPh>
    <phoneticPr fontId="3"/>
  </si>
  <si>
    <t>最終償還額</t>
    <phoneticPr fontId="3"/>
  </si>
  <si>
    <t>償還開始年月</t>
    <rPh sb="0" eb="2">
      <t>ショウカン</t>
    </rPh>
    <rPh sb="2" eb="4">
      <t>カイシ</t>
    </rPh>
    <rPh sb="4" eb="5">
      <t>ネン</t>
    </rPh>
    <rPh sb="5" eb="6">
      <t>ツキ</t>
    </rPh>
    <phoneticPr fontId="3"/>
  </si>
  <si>
    <t>償還終了年月</t>
    <rPh sb="0" eb="2">
      <t>ショウカン</t>
    </rPh>
    <rPh sb="2" eb="4">
      <t>シュウリョウ</t>
    </rPh>
    <rPh sb="4" eb="5">
      <t>ネン</t>
    </rPh>
    <rPh sb="5" eb="6">
      <t>ツキ</t>
    </rPh>
    <phoneticPr fontId="3"/>
  </si>
  <si>
    <t>貸付年月日</t>
    <rPh sb="0" eb="2">
      <t>カシツケ</t>
    </rPh>
    <rPh sb="2" eb="5">
      <t>ネンガッピ</t>
    </rPh>
    <phoneticPr fontId="3"/>
  </si>
  <si>
    <t>貸付種別</t>
    <rPh sb="0" eb="2">
      <t>カシツケ</t>
    </rPh>
    <rPh sb="2" eb="4">
      <t>シュベツ</t>
    </rPh>
    <phoneticPr fontId="3"/>
  </si>
  <si>
    <t>申込金額</t>
    <rPh sb="0" eb="2">
      <t>モウシコミ</t>
    </rPh>
    <rPh sb="2" eb="4">
      <t>キンガク</t>
    </rPh>
    <phoneticPr fontId="3"/>
  </si>
  <si>
    <t>希望償還</t>
    <rPh sb="0" eb="2">
      <t>キボウ</t>
    </rPh>
    <rPh sb="2" eb="4">
      <t>ショウカン</t>
    </rPh>
    <phoneticPr fontId="3"/>
  </si>
  <si>
    <t>生活資金</t>
    <rPh sb="0" eb="2">
      <t>セイカツ</t>
    </rPh>
    <rPh sb="2" eb="4">
      <t>シキン</t>
    </rPh>
    <phoneticPr fontId="3"/>
  </si>
  <si>
    <t>災害資金</t>
    <rPh sb="0" eb="2">
      <t>サイガイ</t>
    </rPh>
    <rPh sb="2" eb="4">
      <t>シキン</t>
    </rPh>
    <phoneticPr fontId="3"/>
  </si>
  <si>
    <t>育児休業資金</t>
    <rPh sb="0" eb="2">
      <t>イクジ</t>
    </rPh>
    <rPh sb="2" eb="4">
      <t>キュウギョウ</t>
    </rPh>
    <rPh sb="4" eb="6">
      <t>シキン</t>
    </rPh>
    <phoneticPr fontId="3"/>
  </si>
  <si>
    <t>自動車資金</t>
    <rPh sb="0" eb="3">
      <t>ジドウシャ</t>
    </rPh>
    <rPh sb="3" eb="5">
      <t>シキン</t>
    </rPh>
    <phoneticPr fontId="3"/>
  </si>
  <si>
    <t>教育資金</t>
    <rPh sb="0" eb="2">
      <t>キョウイク</t>
    </rPh>
    <rPh sb="2" eb="4">
      <t>シキン</t>
    </rPh>
    <phoneticPr fontId="3"/>
  </si>
  <si>
    <t>住宅資金</t>
    <rPh sb="0" eb="2">
      <t>ジュウタク</t>
    </rPh>
    <rPh sb="2" eb="4">
      <t>シキン</t>
    </rPh>
    <phoneticPr fontId="3"/>
  </si>
  <si>
    <t>住宅災害資金</t>
    <rPh sb="0" eb="2">
      <t>ジュウタク</t>
    </rPh>
    <rPh sb="2" eb="4">
      <t>サイガイ</t>
    </rPh>
    <rPh sb="4" eb="6">
      <t>シキン</t>
    </rPh>
    <phoneticPr fontId="3"/>
  </si>
  <si>
    <t>限度額（円）</t>
    <rPh sb="0" eb="3">
      <t>ゲンドガク</t>
    </rPh>
    <rPh sb="4" eb="5">
      <t>エン</t>
    </rPh>
    <phoneticPr fontId="3"/>
  </si>
  <si>
    <t>回数（毎月）</t>
    <rPh sb="0" eb="2">
      <t>カイスウ</t>
    </rPh>
    <rPh sb="3" eb="5">
      <t>マイツキ</t>
    </rPh>
    <phoneticPr fontId="3"/>
  </si>
  <si>
    <t>回数（ﾎﾞｰﾅｽ）</t>
    <rPh sb="0" eb="2">
      <t>カイスウ</t>
    </rPh>
    <phoneticPr fontId="3"/>
  </si>
  <si>
    <t>年利</t>
    <rPh sb="0" eb="2">
      <t>ネンリ</t>
    </rPh>
    <phoneticPr fontId="3"/>
  </si>
  <si>
    <t>エラーメッセージ</t>
    <phoneticPr fontId="3"/>
  </si>
  <si>
    <t>年　利</t>
    <rPh sb="0" eb="1">
      <t>トシ</t>
    </rPh>
    <rPh sb="2" eb="3">
      <t>リ</t>
    </rPh>
    <phoneticPr fontId="3"/>
  </si>
  <si>
    <t>月　利</t>
    <rPh sb="0" eb="1">
      <t>ツキ</t>
    </rPh>
    <rPh sb="2" eb="3">
      <t>リ</t>
    </rPh>
    <phoneticPr fontId="3"/>
  </si>
  <si>
    <t>半年利</t>
    <rPh sb="0" eb="2">
      <t>ハントシ</t>
    </rPh>
    <rPh sb="2" eb="3">
      <t>リ</t>
    </rPh>
    <phoneticPr fontId="3"/>
  </si>
  <si>
    <t>経過月</t>
    <rPh sb="0" eb="2">
      <t>ケイカ</t>
    </rPh>
    <rPh sb="2" eb="3">
      <t>ツキ</t>
    </rPh>
    <phoneticPr fontId="3"/>
  </si>
  <si>
    <t>円</t>
    <rPh sb="0" eb="1">
      <t>エン</t>
    </rPh>
    <phoneticPr fontId="3"/>
  </si>
  <si>
    <t>回</t>
    <rPh sb="0" eb="1">
      <t>カイ</t>
    </rPh>
    <phoneticPr fontId="3"/>
  </si>
  <si>
    <t>月利</t>
    <rPh sb="0" eb="1">
      <t>ツキ</t>
    </rPh>
    <rPh sb="1" eb="2">
      <t>リ</t>
    </rPh>
    <phoneticPr fontId="3"/>
  </si>
  <si>
    <t>←ピンク色のセルに入力してください。</t>
    <rPh sb="4" eb="5">
      <t>イロ</t>
    </rPh>
    <rPh sb="9" eb="11">
      <t>ニュウリョク</t>
    </rPh>
    <phoneticPr fontId="3"/>
  </si>
  <si>
    <t>（一財）新潟県教職員互助会</t>
    <rPh sb="1" eb="2">
      <t>イチ</t>
    </rPh>
    <rPh sb="2" eb="3">
      <t>ザイ</t>
    </rPh>
    <rPh sb="4" eb="7">
      <t>ニイガタケン</t>
    </rPh>
    <rPh sb="7" eb="10">
      <t>キョウショクイン</t>
    </rPh>
    <rPh sb="10" eb="13">
      <t>ゴジョカイ</t>
    </rPh>
    <phoneticPr fontId="3"/>
  </si>
  <si>
    <t>貸付償還額　試算シート</t>
    <rPh sb="0" eb="2">
      <t>カシツケ</t>
    </rPh>
    <rPh sb="2" eb="5">
      <t>ショウカンガク</t>
    </rPh>
    <rPh sb="6" eb="8">
      <t>シサン</t>
    </rPh>
    <phoneticPr fontId="3"/>
  </si>
  <si>
    <t>毎月償還</t>
    <rPh sb="0" eb="1">
      <t>マイ</t>
    </rPh>
    <rPh sb="1" eb="2">
      <t>ガツ</t>
    </rPh>
    <rPh sb="2" eb="4">
      <t>ショウカン</t>
    </rPh>
    <phoneticPr fontId="3"/>
  </si>
  <si>
    <t>ボーナス償還</t>
    <rPh sb="4" eb="6">
      <t>ショウカン</t>
    </rPh>
    <phoneticPr fontId="3"/>
  </si>
  <si>
    <t>Ver.1.0</t>
    <phoneticPr fontId="3"/>
  </si>
  <si>
    <t>エラーメッセージ：毎月償還の申込金額は、10万円単位です。</t>
    <rPh sb="9" eb="11">
      <t>マイツキ</t>
    </rPh>
    <rPh sb="11" eb="13">
      <t>ショウカン</t>
    </rPh>
    <rPh sb="14" eb="16">
      <t>モウシコ</t>
    </rPh>
    <rPh sb="16" eb="18">
      <t>キンガク</t>
    </rPh>
    <rPh sb="22" eb="24">
      <t>マンエン</t>
    </rPh>
    <rPh sb="24" eb="26">
      <t>タンイ</t>
    </rPh>
    <phoneticPr fontId="3"/>
  </si>
  <si>
    <t>エラーメッセージ：ボーナス償還の申込金額は、10万円単位です。</t>
    <rPh sb="13" eb="15">
      <t>ショウカン</t>
    </rPh>
    <rPh sb="16" eb="18">
      <t>モウシコ</t>
    </rPh>
    <rPh sb="18" eb="20">
      <t>キンガク</t>
    </rPh>
    <rPh sb="24" eb="26">
      <t>マンエン</t>
    </rPh>
    <rPh sb="26" eb="28">
      <t>タンイ</t>
    </rPh>
    <phoneticPr fontId="3"/>
  </si>
  <si>
    <t>エラーメッセージ：ボーナス償還の申込金額は、申込総額の１／２以内で設定してください。</t>
    <rPh sb="13" eb="15">
      <t>ショウカン</t>
    </rPh>
    <rPh sb="16" eb="18">
      <t>モウシコ</t>
    </rPh>
    <rPh sb="18" eb="20">
      <t>キンガク</t>
    </rPh>
    <rPh sb="22" eb="24">
      <t>モウシコミ</t>
    </rPh>
    <rPh sb="24" eb="26">
      <t>ソウガク</t>
    </rPh>
    <rPh sb="30" eb="32">
      <t>イナイ</t>
    </rPh>
    <rPh sb="33" eb="35">
      <t>セッテイ</t>
    </rPh>
    <phoneticPr fontId="3"/>
  </si>
  <si>
    <t>エラーメッセージ：ボーナス償還の希望償還回数は、毎月償還の希望償還回数の１／６以内で設定してください。</t>
    <rPh sb="13" eb="15">
      <t>ショウカン</t>
    </rPh>
    <rPh sb="16" eb="18">
      <t>キボウ</t>
    </rPh>
    <rPh sb="18" eb="20">
      <t>ショウカン</t>
    </rPh>
    <rPh sb="20" eb="22">
      <t>カイスウ</t>
    </rPh>
    <rPh sb="24" eb="26">
      <t>マイツキ</t>
    </rPh>
    <rPh sb="26" eb="28">
      <t>ショウカン</t>
    </rPh>
    <rPh sb="29" eb="31">
      <t>キボウ</t>
    </rPh>
    <rPh sb="31" eb="33">
      <t>ショウカン</t>
    </rPh>
    <rPh sb="33" eb="35">
      <t>カイスウ</t>
    </rPh>
    <rPh sb="39" eb="41">
      <t>イナイ</t>
    </rPh>
    <rPh sb="42" eb="44">
      <t>セッテイ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</si>
</sst>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%"/>
    <numFmt numFmtId="177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sz val="11"/>
      <color rgb="FFC00000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rgb="FFC00000"/>
      </bottom>
      <diagonal/>
    </border>
    <border>
      <left/>
      <right/>
      <top style="thin">
        <color auto="1"/>
      </top>
      <bottom style="medium">
        <color rgb="FFC00000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auto="1"/>
      </right>
      <top style="medium">
        <color theme="4" tint="-0.499984740745262"/>
      </top>
      <bottom/>
      <diagonal/>
    </border>
    <border>
      <left/>
      <right/>
      <top/>
      <bottom style="medium">
        <color rgb="FFC00000"/>
      </bottom>
      <diagonal/>
    </border>
    <border>
      <left style="medium">
        <color auto="1"/>
      </left>
      <right/>
      <top style="medium">
        <color theme="4" tint="-0.499984740745262"/>
      </top>
      <bottom/>
      <diagonal/>
    </border>
    <border>
      <left/>
      <right style="thin">
        <color auto="1"/>
      </right>
      <top style="medium">
        <color theme="4" tint="-0.499984740745262"/>
      </top>
      <bottom/>
      <diagonal/>
    </border>
    <border>
      <left style="thin">
        <color auto="1"/>
      </left>
      <right/>
      <top style="medium">
        <color theme="4" tint="-0.499984740745262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thin">
        <color auto="1"/>
      </right>
      <top/>
      <bottom style="medium">
        <color theme="4" tint="-0.499984740745262"/>
      </bottom>
      <diagonal/>
    </border>
    <border>
      <left style="thin">
        <color auto="1"/>
      </left>
      <right/>
      <top/>
      <bottom style="medium">
        <color theme="4" tint="-0.499984740745262"/>
      </bottom>
      <diagonal/>
    </border>
    <border>
      <left/>
      <right style="medium">
        <color auto="1"/>
      </right>
      <top/>
      <bottom style="medium">
        <color theme="4" tint="-0.499984740745262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4" xfId="0" applyFont="1" applyBorder="1">
      <alignment vertical="center"/>
    </xf>
    <xf numFmtId="10" fontId="5" fillId="0" borderId="0" xfId="2" applyNumberFormat="1" applyFont="1" applyAlignment="1">
      <alignment vertical="center"/>
    </xf>
    <xf numFmtId="0" fontId="7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6" fillId="0" borderId="18" xfId="0" applyFont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3" borderId="0" xfId="0" applyFont="1" applyFill="1">
      <alignment vertical="center"/>
    </xf>
    <xf numFmtId="3" fontId="5" fillId="0" borderId="0" xfId="0" applyNumberFormat="1" applyFont="1">
      <alignment vertical="center"/>
    </xf>
    <xf numFmtId="10" fontId="5" fillId="0" borderId="0" xfId="2" applyNumberFormat="1" applyFont="1" applyFill="1" applyAlignment="1">
      <alignment vertical="center"/>
    </xf>
    <xf numFmtId="176" fontId="5" fillId="3" borderId="0" xfId="2" applyNumberFormat="1" applyFont="1" applyFill="1" applyAlignment="1">
      <alignment vertical="center"/>
    </xf>
    <xf numFmtId="38" fontId="4" fillId="0" borderId="64" xfId="1" applyFont="1" applyBorder="1" applyAlignment="1">
      <alignment vertical="center"/>
    </xf>
    <xf numFmtId="38" fontId="4" fillId="0" borderId="62" xfId="1" applyFont="1" applyBorder="1" applyAlignment="1">
      <alignment vertical="center"/>
    </xf>
    <xf numFmtId="38" fontId="4" fillId="0" borderId="65" xfId="1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66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67" xfId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24" xfId="0" applyFont="1" applyBorder="1">
      <alignment vertical="center"/>
    </xf>
    <xf numFmtId="38" fontId="4" fillId="0" borderId="26" xfId="1" applyFont="1" applyBorder="1" applyAlignment="1">
      <alignment vertical="center"/>
    </xf>
    <xf numFmtId="38" fontId="4" fillId="0" borderId="66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67" xfId="1" applyFont="1" applyBorder="1" applyAlignment="1">
      <alignment vertical="center"/>
    </xf>
    <xf numFmtId="0" fontId="4" fillId="0" borderId="61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38" fontId="4" fillId="0" borderId="64" xfId="1" applyFont="1" applyBorder="1" applyAlignment="1">
      <alignment horizontal="right" vertical="center"/>
    </xf>
    <xf numFmtId="38" fontId="4" fillId="0" borderId="62" xfId="1" applyFont="1" applyBorder="1" applyAlignment="1">
      <alignment horizontal="right" vertical="center"/>
    </xf>
    <xf numFmtId="38" fontId="4" fillId="0" borderId="63" xfId="1" applyFont="1" applyBorder="1" applyAlignment="1">
      <alignment horizontal="right" vertical="center"/>
    </xf>
    <xf numFmtId="38" fontId="4" fillId="0" borderId="65" xfId="1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63" xfId="0" applyFont="1" applyBorder="1">
      <alignment vertical="center"/>
    </xf>
    <xf numFmtId="38" fontId="4" fillId="0" borderId="63" xfId="1" applyFont="1" applyBorder="1" applyAlignment="1">
      <alignment vertical="center"/>
    </xf>
    <xf numFmtId="38" fontId="4" fillId="0" borderId="59" xfId="1" applyFont="1" applyBorder="1" applyAlignment="1">
      <alignment vertical="center"/>
    </xf>
    <xf numFmtId="38" fontId="4" fillId="0" borderId="57" xfId="1" applyFont="1" applyBorder="1" applyAlignment="1">
      <alignment vertical="center"/>
    </xf>
    <xf numFmtId="38" fontId="4" fillId="0" borderId="60" xfId="1" applyFont="1" applyBorder="1" applyAlignment="1">
      <alignment vertical="center"/>
    </xf>
    <xf numFmtId="0" fontId="4" fillId="0" borderId="5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38" fontId="4" fillId="0" borderId="55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54" xfId="1" applyFont="1" applyBorder="1" applyAlignment="1">
      <alignment horizontal="right" vertical="center"/>
    </xf>
    <xf numFmtId="38" fontId="4" fillId="0" borderId="46" xfId="1" applyFont="1" applyBorder="1" applyAlignment="1">
      <alignment horizontal="right" vertical="center"/>
    </xf>
    <xf numFmtId="0" fontId="4" fillId="0" borderId="53" xfId="0" applyFont="1" applyBorder="1">
      <alignment vertical="center"/>
    </xf>
    <xf numFmtId="0" fontId="4" fillId="0" borderId="0" xfId="0" applyFont="1">
      <alignment vertical="center"/>
    </xf>
    <xf numFmtId="0" fontId="4" fillId="0" borderId="54" xfId="0" applyFont="1" applyBorder="1">
      <alignment vertical="center"/>
    </xf>
    <xf numFmtId="38" fontId="4" fillId="0" borderId="5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4" xfId="1" applyFont="1" applyBorder="1" applyAlignment="1">
      <alignment vertical="center"/>
    </xf>
    <xf numFmtId="38" fontId="4" fillId="0" borderId="46" xfId="1" applyFont="1" applyBorder="1" applyAlignment="1">
      <alignment vertical="center"/>
    </xf>
    <xf numFmtId="0" fontId="4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38" fontId="4" fillId="0" borderId="59" xfId="1" applyFont="1" applyBorder="1" applyAlignment="1">
      <alignment horizontal="right" vertical="center"/>
    </xf>
    <xf numFmtId="38" fontId="4" fillId="0" borderId="57" xfId="1" applyFont="1" applyBorder="1" applyAlignment="1">
      <alignment horizontal="right" vertical="center"/>
    </xf>
    <xf numFmtId="38" fontId="4" fillId="0" borderId="58" xfId="1" applyFont="1" applyBorder="1" applyAlignment="1">
      <alignment horizontal="right" vertical="center"/>
    </xf>
    <xf numFmtId="38" fontId="4" fillId="0" borderId="60" xfId="1" applyFont="1" applyBorder="1" applyAlignment="1">
      <alignment horizontal="right" vertical="center"/>
    </xf>
    <xf numFmtId="0" fontId="4" fillId="0" borderId="56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8" xfId="0" applyFont="1" applyBorder="1">
      <alignment vertical="center"/>
    </xf>
    <xf numFmtId="38" fontId="4" fillId="0" borderId="58" xfId="1" applyFont="1" applyBorder="1" applyAlignment="1">
      <alignment vertical="center"/>
    </xf>
    <xf numFmtId="38" fontId="4" fillId="0" borderId="52" xfId="1" applyFont="1" applyBorder="1" applyAlignment="1">
      <alignment vertical="center"/>
    </xf>
    <xf numFmtId="38" fontId="4" fillId="0" borderId="47" xfId="1" applyFont="1" applyBorder="1" applyAlignment="1">
      <alignment vertical="center"/>
    </xf>
    <xf numFmtId="38" fontId="4" fillId="0" borderId="48" xfId="1" applyFont="1" applyBorder="1" applyAlignment="1">
      <alignment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38" fontId="4" fillId="0" borderId="52" xfId="1" applyFont="1" applyBorder="1" applyAlignment="1">
      <alignment horizontal="right" vertical="center"/>
    </xf>
    <xf numFmtId="38" fontId="4" fillId="0" borderId="47" xfId="1" applyFont="1" applyBorder="1" applyAlignment="1">
      <alignment horizontal="right" vertical="center"/>
    </xf>
    <xf numFmtId="38" fontId="4" fillId="0" borderId="51" xfId="1" applyFont="1" applyBorder="1" applyAlignment="1">
      <alignment horizontal="right" vertical="center"/>
    </xf>
    <xf numFmtId="38" fontId="4" fillId="0" borderId="48" xfId="1" applyFont="1" applyBorder="1" applyAlignment="1">
      <alignment horizontal="right" vertical="center"/>
    </xf>
    <xf numFmtId="0" fontId="4" fillId="0" borderId="50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51" xfId="0" applyFont="1" applyBorder="1">
      <alignment vertical="center"/>
    </xf>
    <xf numFmtId="38" fontId="4" fillId="0" borderId="51" xfId="1" applyFont="1" applyBorder="1" applyAlignment="1">
      <alignment vertical="center"/>
    </xf>
    <xf numFmtId="38" fontId="4" fillId="0" borderId="50" xfId="1" applyFont="1" applyBorder="1" applyAlignment="1">
      <alignment vertical="center"/>
    </xf>
    <xf numFmtId="38" fontId="4" fillId="0" borderId="61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top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38" fontId="4" fillId="0" borderId="37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5" xfId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0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4" fillId="0" borderId="71" xfId="1" applyFont="1" applyBorder="1" applyAlignment="1">
      <alignment vertical="center"/>
    </xf>
    <xf numFmtId="38" fontId="4" fillId="0" borderId="69" xfId="1" applyFont="1" applyBorder="1" applyAlignment="1">
      <alignment vertical="center"/>
    </xf>
    <xf numFmtId="38" fontId="4" fillId="0" borderId="72" xfId="1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68" xfId="0" applyFont="1" applyBorder="1" applyAlignment="1">
      <alignment horizontal="right" vertical="center"/>
    </xf>
    <xf numFmtId="0" fontId="4" fillId="0" borderId="69" xfId="0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0" fontId="4" fillId="0" borderId="71" xfId="0" applyFont="1" applyBorder="1" applyAlignment="1">
      <alignment horizontal="right" vertical="center"/>
    </xf>
    <xf numFmtId="38" fontId="4" fillId="0" borderId="71" xfId="1" applyFont="1" applyBorder="1" applyAlignment="1">
      <alignment horizontal="right" vertical="center"/>
    </xf>
    <xf numFmtId="38" fontId="4" fillId="0" borderId="69" xfId="1" applyFont="1" applyBorder="1" applyAlignment="1">
      <alignment horizontal="right" vertical="center"/>
    </xf>
    <xf numFmtId="38" fontId="4" fillId="0" borderId="70" xfId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4" fillId="0" borderId="72" xfId="1" applyFont="1" applyBorder="1" applyAlignment="1">
      <alignment horizontal="right" vertical="center"/>
    </xf>
    <xf numFmtId="0" fontId="4" fillId="0" borderId="68" xfId="0" applyFont="1" applyBorder="1">
      <alignment vertical="center"/>
    </xf>
    <xf numFmtId="0" fontId="4" fillId="0" borderId="69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68" xfId="1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4" fillId="0" borderId="70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2" xfId="1" applyFont="1" applyFill="1" applyBorder="1" applyAlignment="1" applyProtection="1">
      <alignment horizontal="right" vertical="center"/>
      <protection locked="0"/>
    </xf>
    <xf numFmtId="38" fontId="2" fillId="2" borderId="2" xfId="1" applyFont="1" applyFill="1" applyBorder="1" applyAlignment="1" applyProtection="1">
      <alignment horizontal="center" vertical="center"/>
      <protection locked="0"/>
    </xf>
    <xf numFmtId="38" fontId="2" fillId="2" borderId="10" xfId="1" applyFont="1" applyFill="1" applyBorder="1" applyAlignment="1" applyProtection="1">
      <alignment horizontal="center" vertical="center"/>
      <protection locked="0"/>
    </xf>
    <xf numFmtId="38" fontId="2" fillId="2" borderId="16" xfId="1" applyFont="1" applyFill="1" applyBorder="1" applyAlignment="1" applyProtection="1">
      <alignment horizontal="right" vertical="center"/>
      <protection locked="0"/>
    </xf>
    <xf numFmtId="38" fontId="2" fillId="2" borderId="17" xfId="1" applyFont="1" applyFill="1" applyBorder="1" applyAlignment="1" applyProtection="1">
      <alignment horizontal="right" vertical="center"/>
      <protection locked="0"/>
    </xf>
    <xf numFmtId="38" fontId="2" fillId="2" borderId="17" xfId="1" applyFont="1" applyFill="1" applyBorder="1" applyAlignment="1" applyProtection="1">
      <alignment horizontal="center" vertical="center"/>
      <protection locked="0"/>
    </xf>
    <xf numFmtId="38" fontId="2" fillId="2" borderId="27" xfId="1" applyFont="1" applyFill="1" applyBorder="1" applyAlignment="1" applyProtection="1">
      <alignment horizontal="center"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99"/>
      <color rgb="FF00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7938</xdr:colOff>
      <xdr:row>1</xdr:row>
      <xdr:rowOff>7937</xdr:rowOff>
    </xdr:from>
    <xdr:to>
      <xdr:col>69</xdr:col>
      <xdr:colOff>60613</xdr:colOff>
      <xdr:row>15</xdr:row>
      <xdr:rowOff>150811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602BCC-129E-464E-BAE1-BBA6A6ACBEB1}"/>
            </a:ext>
          </a:extLst>
        </xdr:cNvPr>
        <xdr:cNvSpPr txBox="1"/>
      </xdr:nvSpPr>
      <xdr:spPr>
        <a:xfrm>
          <a:off x="6484938" y="198437"/>
          <a:ext cx="2338675" cy="299243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 b="1"/>
            <a:t>入力上の留意点　</a:t>
          </a:r>
          <a:endParaRPr kumimoji="1" lang="en-US" altLang="ja-JP" sz="900" b="1"/>
        </a:p>
        <a:p>
          <a:endParaRPr kumimoji="1" lang="en-US" altLang="ja-JP" sz="900" b="1"/>
        </a:p>
        <a:p>
          <a:r>
            <a:rPr kumimoji="1" lang="en-US" altLang="ja-JP" sz="900" b="1"/>
            <a:t>【</a:t>
          </a:r>
          <a:r>
            <a:rPr kumimoji="1" lang="ja-JP" altLang="en-US" sz="900" b="1"/>
            <a:t>貸付年月日</a:t>
          </a:r>
          <a:r>
            <a:rPr kumimoji="1" lang="en-US" altLang="ja-JP" sz="900" b="1"/>
            <a:t>】</a:t>
          </a:r>
        </a:p>
        <a:p>
          <a:r>
            <a:rPr kumimoji="1" lang="ja-JP" altLang="en-US" sz="900"/>
            <a:t>　　西暦で○○○○</a:t>
          </a:r>
          <a:r>
            <a:rPr kumimoji="1" lang="en-US" altLang="ja-JP" sz="900"/>
            <a:t>/</a:t>
          </a:r>
          <a:r>
            <a:rPr kumimoji="1" lang="ja-JP" altLang="en-US" sz="900"/>
            <a:t>△△</a:t>
          </a:r>
          <a:r>
            <a:rPr kumimoji="1" lang="en-US" altLang="ja-JP" sz="900"/>
            <a:t>/</a:t>
          </a:r>
          <a:r>
            <a:rPr kumimoji="1" lang="ja-JP" altLang="en-US" sz="900"/>
            <a:t>□□と入力</a:t>
          </a:r>
          <a:endParaRPr kumimoji="1" lang="en-US" altLang="ja-JP" sz="900"/>
        </a:p>
        <a:p>
          <a:r>
            <a:rPr kumimoji="1" lang="ja-JP" altLang="en-US" sz="900"/>
            <a:t>　してください。</a:t>
          </a:r>
          <a:endParaRPr kumimoji="1" lang="en-US" altLang="ja-JP" sz="900"/>
        </a:p>
        <a:p>
          <a:r>
            <a:rPr kumimoji="1" lang="en-US" altLang="ja-JP" sz="900" b="1"/>
            <a:t>【</a:t>
          </a:r>
          <a:r>
            <a:rPr kumimoji="1" lang="ja-JP" altLang="en-US" sz="900" b="1"/>
            <a:t>貸付種別</a:t>
          </a:r>
          <a:r>
            <a:rPr kumimoji="1" lang="en-US" altLang="ja-JP" sz="900" b="1"/>
            <a:t>】</a:t>
          </a:r>
        </a:p>
        <a:p>
          <a:r>
            <a:rPr kumimoji="1" lang="ja-JP" altLang="en-US" sz="900"/>
            <a:t>　　貸付種別の選択セルにカーソルを</a:t>
          </a:r>
          <a:endParaRPr kumimoji="1" lang="en-US" altLang="ja-JP" sz="900"/>
        </a:p>
        <a:p>
          <a:r>
            <a:rPr kumimoji="1" lang="ja-JP" altLang="en-US" sz="900"/>
            <a:t>　合わせて、「▼」をクリックし、プ</a:t>
          </a:r>
          <a:endParaRPr kumimoji="1" lang="en-US" altLang="ja-JP" sz="900"/>
        </a:p>
        <a:p>
          <a:r>
            <a:rPr kumimoji="1" lang="ja-JP" altLang="en-US" sz="900"/>
            <a:t>　ルダウンリストから項目を選択して</a:t>
          </a:r>
          <a:endParaRPr kumimoji="1" lang="en-US" altLang="ja-JP" sz="900"/>
        </a:p>
        <a:p>
          <a:r>
            <a:rPr kumimoji="1" lang="ja-JP" altLang="en-US" sz="900"/>
            <a:t>　ください。</a:t>
          </a:r>
          <a:endParaRPr kumimoji="1" lang="en-US" altLang="ja-JP" sz="900"/>
        </a:p>
        <a:p>
          <a:r>
            <a:rPr kumimoji="1" lang="en-US" altLang="ja-JP" sz="900" b="1"/>
            <a:t>【</a:t>
          </a:r>
          <a:r>
            <a:rPr kumimoji="1" lang="ja-JP" altLang="en-US" sz="900" b="1"/>
            <a:t>申込金額、希望償還回数</a:t>
          </a:r>
          <a:r>
            <a:rPr kumimoji="1" lang="en-US" altLang="ja-JP" sz="900" b="1"/>
            <a:t>】</a:t>
          </a:r>
        </a:p>
        <a:p>
          <a:r>
            <a:rPr kumimoji="1" lang="ja-JP" altLang="en-US" sz="900"/>
            <a:t>　　希望する数字を入力してください。</a:t>
          </a:r>
          <a:endParaRPr kumimoji="1" lang="en-US" altLang="ja-JP" sz="900"/>
        </a:p>
        <a:p>
          <a:r>
            <a:rPr kumimoji="1" lang="ja-JP" altLang="en-US" sz="900"/>
            <a:t>　　ボーナス償還を希望しない場合は、</a:t>
          </a:r>
          <a:endParaRPr kumimoji="1" lang="en-US" altLang="ja-JP" sz="900"/>
        </a:p>
        <a:p>
          <a:r>
            <a:rPr kumimoji="1" lang="ja-JP" altLang="en-US" sz="900"/>
            <a:t>　ボーナス償還に関する項目は空欄に</a:t>
          </a:r>
          <a:endParaRPr kumimoji="1" lang="en-US" altLang="ja-JP" sz="900"/>
        </a:p>
        <a:p>
          <a:r>
            <a:rPr kumimoji="1" lang="ja-JP" altLang="en-US" sz="900"/>
            <a:t>　してください。</a:t>
          </a:r>
          <a:endParaRPr kumimoji="1" lang="en-US" altLang="ja-JP" sz="900"/>
        </a:p>
        <a:p>
          <a:r>
            <a:rPr kumimoji="1" lang="ja-JP" altLang="en-US" sz="900"/>
            <a:t>　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H334"/>
  <sheetViews>
    <sheetView showGridLines="0" tabSelected="1" zoomScale="110" zoomScaleNormal="110" zoomScaleSheetLayoutView="140" workbookViewId="0">
      <selection activeCell="S3" sqref="S3:AE3"/>
    </sheetView>
  </sheetViews>
  <sheetFormatPr defaultRowHeight="15" customHeight="1" x14ac:dyDescent="0.4"/>
  <cols>
    <col min="1" max="3" width="1.625" style="1" customWidth="1"/>
    <col min="4" max="4" width="2.625" style="1" customWidth="1"/>
    <col min="5" max="70" width="1.625" style="1" customWidth="1"/>
    <col min="71" max="71" width="11.375" style="2" hidden="1" customWidth="1"/>
    <col min="72" max="77" width="8.625" style="2" hidden="1" customWidth="1"/>
    <col min="78" max="86" width="1.625" style="2" customWidth="1"/>
    <col min="87" max="154" width="1.625" style="1" customWidth="1"/>
    <col min="155" max="16384" width="9" style="1"/>
  </cols>
  <sheetData>
    <row r="1" spans="2:86" s="3" customFormat="1" ht="15" customHeight="1" x14ac:dyDescent="0.4">
      <c r="B1" s="103"/>
      <c r="C1" s="103"/>
      <c r="D1" s="103"/>
      <c r="E1" s="1" t="s">
        <v>40</v>
      </c>
      <c r="AR1" s="107" t="s">
        <v>45</v>
      </c>
      <c r="AS1" s="107"/>
      <c r="AT1" s="107"/>
      <c r="AU1" s="107"/>
      <c r="AV1" s="107"/>
      <c r="AW1" s="107"/>
      <c r="AX1" s="107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2:86" s="3" customFormat="1" ht="29.25" customHeight="1" thickBot="1" x14ac:dyDescent="0.45">
      <c r="B2" s="104" t="s">
        <v>42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BS2" s="8" t="s">
        <v>18</v>
      </c>
      <c r="BT2" s="8" t="s">
        <v>28</v>
      </c>
      <c r="BU2" s="8" t="s">
        <v>29</v>
      </c>
      <c r="BV2" s="8" t="s">
        <v>30</v>
      </c>
      <c r="BW2" s="8" t="s">
        <v>31</v>
      </c>
      <c r="BX2" s="8" t="s">
        <v>39</v>
      </c>
      <c r="BY2" s="8" t="s">
        <v>35</v>
      </c>
      <c r="BZ2" s="2"/>
      <c r="CA2" s="2"/>
      <c r="CB2" s="2"/>
      <c r="CC2" s="2"/>
      <c r="CD2" s="2"/>
      <c r="CE2" s="2"/>
      <c r="CF2" s="2"/>
      <c r="CG2" s="2"/>
      <c r="CH2" s="2"/>
    </row>
    <row r="3" spans="2:86" s="3" customFormat="1" ht="15" customHeight="1" x14ac:dyDescent="0.4">
      <c r="B3" s="9"/>
      <c r="C3" s="134" t="s">
        <v>17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0"/>
      <c r="S3" s="178">
        <v>45334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80"/>
      <c r="AK3" s="105">
        <f ca="1">NOW()</f>
        <v>45287.68881284722</v>
      </c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BS3" s="2" t="s">
        <v>21</v>
      </c>
      <c r="BT3" s="22">
        <v>2000000</v>
      </c>
      <c r="BU3" s="2">
        <v>50</v>
      </c>
      <c r="BV3" s="2">
        <v>8</v>
      </c>
      <c r="BW3" s="23">
        <v>1.3100000000000001E-2</v>
      </c>
      <c r="BX3" s="24">
        <f>ROUNDDOWN(BW3/12,6)</f>
        <v>1.091E-3</v>
      </c>
      <c r="BY3" s="24">
        <f>BX3*6</f>
        <v>6.5459999999999997E-3</v>
      </c>
      <c r="BZ3" s="7"/>
      <c r="CA3" s="7"/>
      <c r="CB3" s="2"/>
      <c r="CC3" s="2"/>
      <c r="CD3" s="2"/>
      <c r="CE3" s="2"/>
      <c r="CF3" s="2"/>
      <c r="CG3" s="2"/>
      <c r="CH3" s="2"/>
    </row>
    <row r="4" spans="2:86" s="3" customFormat="1" ht="15" customHeight="1" thickBot="1" x14ac:dyDescent="0.45">
      <c r="B4" s="11"/>
      <c r="C4" s="137" t="s">
        <v>18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6"/>
      <c r="S4" s="181" t="s">
        <v>21</v>
      </c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3"/>
      <c r="AK4" s="106" t="s">
        <v>41</v>
      </c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BS4" s="2" t="s">
        <v>22</v>
      </c>
      <c r="BT4" s="22">
        <v>1000000</v>
      </c>
      <c r="BU4" s="2">
        <v>50</v>
      </c>
      <c r="BV4" s="2">
        <v>8</v>
      </c>
      <c r="BW4" s="23">
        <v>0</v>
      </c>
      <c r="BX4" s="24">
        <f t="shared" ref="BX4:BX9" si="0">ROUNDDOWN(BW4/12,6)</f>
        <v>0</v>
      </c>
      <c r="BY4" s="24">
        <f t="shared" ref="BY4:BY9" si="1">BX4*6</f>
        <v>0</v>
      </c>
      <c r="BZ4" s="7"/>
      <c r="CA4" s="7"/>
      <c r="CB4" s="2"/>
      <c r="CC4" s="2"/>
      <c r="CD4" s="2"/>
      <c r="CE4" s="2"/>
      <c r="CF4" s="2"/>
      <c r="CG4" s="2"/>
      <c r="CH4" s="2"/>
    </row>
    <row r="5" spans="2:86" s="3" customFormat="1" ht="15" customHeight="1" x14ac:dyDescent="0.4">
      <c r="B5" s="12"/>
      <c r="C5" s="137" t="s">
        <v>19</v>
      </c>
      <c r="D5" s="138"/>
      <c r="E5" s="138"/>
      <c r="F5" s="138"/>
      <c r="G5" s="138"/>
      <c r="H5" s="139"/>
      <c r="I5" s="4"/>
      <c r="J5" s="137" t="s">
        <v>43</v>
      </c>
      <c r="K5" s="138"/>
      <c r="L5" s="138"/>
      <c r="M5" s="138"/>
      <c r="N5" s="138"/>
      <c r="O5" s="138"/>
      <c r="P5" s="138"/>
      <c r="Q5" s="139"/>
      <c r="R5" s="6"/>
      <c r="S5" s="184">
        <v>800000</v>
      </c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6" t="s">
        <v>37</v>
      </c>
      <c r="AE5" s="187"/>
      <c r="AK5" s="125" t="s">
        <v>33</v>
      </c>
      <c r="AL5" s="126"/>
      <c r="AM5" s="126"/>
      <c r="AN5" s="126"/>
      <c r="AO5" s="126"/>
      <c r="AP5" s="126"/>
      <c r="AQ5" s="126"/>
      <c r="AR5" s="127">
        <f>IF(ISBLANK(S4),"",INDEX(BW3:BW9,MATCH(S4,BS3:BS9,0)))</f>
        <v>1.3100000000000001E-2</v>
      </c>
      <c r="AS5" s="127"/>
      <c r="AT5" s="127"/>
      <c r="AU5" s="127"/>
      <c r="AV5" s="127"/>
      <c r="AW5" s="127"/>
      <c r="AX5" s="128"/>
      <c r="BS5" s="2" t="s">
        <v>23</v>
      </c>
      <c r="BT5" s="22">
        <v>600000</v>
      </c>
      <c r="BU5" s="2">
        <v>50</v>
      </c>
      <c r="BV5" s="2">
        <v>8</v>
      </c>
      <c r="BW5" s="23">
        <v>1.17E-2</v>
      </c>
      <c r="BX5" s="24">
        <f t="shared" si="0"/>
        <v>9.7499999999999996E-4</v>
      </c>
      <c r="BY5" s="24">
        <f t="shared" si="1"/>
        <v>5.8499999999999993E-3</v>
      </c>
      <c r="BZ5" s="7"/>
      <c r="CA5" s="7"/>
      <c r="CB5" s="2"/>
      <c r="CC5" s="2"/>
      <c r="CD5" s="2"/>
      <c r="CE5" s="2"/>
      <c r="CF5" s="2"/>
      <c r="CG5" s="2"/>
      <c r="CH5" s="2"/>
    </row>
    <row r="6" spans="2:86" s="3" customFormat="1" ht="15" customHeight="1" x14ac:dyDescent="0.4">
      <c r="B6" s="13"/>
      <c r="C6" s="137"/>
      <c r="D6" s="138"/>
      <c r="E6" s="138"/>
      <c r="F6" s="138"/>
      <c r="G6" s="138"/>
      <c r="H6" s="139"/>
      <c r="I6" s="5"/>
      <c r="J6" s="137" t="s">
        <v>44</v>
      </c>
      <c r="K6" s="138"/>
      <c r="L6" s="138"/>
      <c r="M6" s="138"/>
      <c r="N6" s="138"/>
      <c r="O6" s="138"/>
      <c r="P6" s="138"/>
      <c r="Q6" s="139"/>
      <c r="R6" s="6"/>
      <c r="S6" s="184">
        <v>700000</v>
      </c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 t="s">
        <v>37</v>
      </c>
      <c r="AE6" s="187"/>
      <c r="AK6" s="129" t="s">
        <v>34</v>
      </c>
      <c r="AL6" s="130"/>
      <c r="AM6" s="130"/>
      <c r="AN6" s="130"/>
      <c r="AO6" s="130"/>
      <c r="AP6" s="130"/>
      <c r="AQ6" s="130"/>
      <c r="AR6" s="114">
        <f>IF(ISBLANK(S4),"",INDEX(BX3:BX9,MATCH(S4,BS3:BS9,0)))</f>
        <v>1.091E-3</v>
      </c>
      <c r="AS6" s="114"/>
      <c r="AT6" s="114"/>
      <c r="AU6" s="114"/>
      <c r="AV6" s="114"/>
      <c r="AW6" s="114"/>
      <c r="AX6" s="115"/>
      <c r="BS6" s="2" t="s">
        <v>24</v>
      </c>
      <c r="BT6" s="22">
        <v>3000000</v>
      </c>
      <c r="BU6" s="2">
        <v>72</v>
      </c>
      <c r="BV6" s="2">
        <v>12</v>
      </c>
      <c r="BW6" s="23">
        <v>1.2999999999999999E-2</v>
      </c>
      <c r="BX6" s="24">
        <f t="shared" si="0"/>
        <v>1.083E-3</v>
      </c>
      <c r="BY6" s="24">
        <f t="shared" si="1"/>
        <v>6.4980000000000003E-3</v>
      </c>
      <c r="BZ6" s="7"/>
      <c r="CA6" s="7"/>
      <c r="CB6" s="2"/>
      <c r="CC6" s="2"/>
      <c r="CD6" s="2"/>
      <c r="CE6" s="2"/>
      <c r="CF6" s="2"/>
      <c r="CG6" s="2"/>
      <c r="CH6" s="2"/>
    </row>
    <row r="7" spans="2:86" s="3" customFormat="1" ht="15" customHeight="1" x14ac:dyDescent="0.4">
      <c r="B7" s="12"/>
      <c r="C7" s="166" t="s">
        <v>20</v>
      </c>
      <c r="D7" s="167"/>
      <c r="E7" s="167"/>
      <c r="F7" s="167"/>
      <c r="G7" s="167"/>
      <c r="H7" s="168"/>
      <c r="I7" s="4"/>
      <c r="J7" s="137" t="s">
        <v>43</v>
      </c>
      <c r="K7" s="138"/>
      <c r="L7" s="138"/>
      <c r="M7" s="138"/>
      <c r="N7" s="138"/>
      <c r="O7" s="138"/>
      <c r="P7" s="138"/>
      <c r="Q7" s="139"/>
      <c r="R7" s="6"/>
      <c r="S7" s="184">
        <v>50</v>
      </c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6" t="s">
        <v>38</v>
      </c>
      <c r="AE7" s="187"/>
      <c r="AK7" s="129" t="s">
        <v>35</v>
      </c>
      <c r="AL7" s="130"/>
      <c r="AM7" s="130"/>
      <c r="AN7" s="130"/>
      <c r="AO7" s="130"/>
      <c r="AP7" s="130"/>
      <c r="AQ7" s="130"/>
      <c r="AR7" s="114">
        <f>IF(ISBLANK(S4),"",INDEX(BY3:BY9,MATCH(S4,BS3:BS9,0)))</f>
        <v>6.5459999999999997E-3</v>
      </c>
      <c r="AS7" s="114"/>
      <c r="AT7" s="114"/>
      <c r="AU7" s="114"/>
      <c r="AV7" s="114"/>
      <c r="AW7" s="114"/>
      <c r="AX7" s="115"/>
      <c r="BS7" s="2" t="s">
        <v>25</v>
      </c>
      <c r="BT7" s="22">
        <v>3000000</v>
      </c>
      <c r="BU7" s="2">
        <v>100</v>
      </c>
      <c r="BV7" s="2">
        <v>16</v>
      </c>
      <c r="BW7" s="23">
        <v>1.17E-2</v>
      </c>
      <c r="BX7" s="24">
        <f t="shared" si="0"/>
        <v>9.7499999999999996E-4</v>
      </c>
      <c r="BY7" s="24">
        <f t="shared" si="1"/>
        <v>5.8499999999999993E-3</v>
      </c>
      <c r="BZ7" s="7"/>
      <c r="CA7" s="7"/>
      <c r="CB7" s="2"/>
      <c r="CC7" s="2"/>
      <c r="CD7" s="2"/>
      <c r="CE7" s="2"/>
      <c r="CF7" s="2"/>
      <c r="CG7" s="2"/>
      <c r="CH7" s="2"/>
    </row>
    <row r="8" spans="2:86" s="3" customFormat="1" ht="15" customHeight="1" thickBot="1" x14ac:dyDescent="0.45">
      <c r="B8" s="14"/>
      <c r="C8" s="169" t="s">
        <v>3</v>
      </c>
      <c r="D8" s="170"/>
      <c r="E8" s="170"/>
      <c r="F8" s="170"/>
      <c r="G8" s="170"/>
      <c r="H8" s="171"/>
      <c r="I8" s="15"/>
      <c r="J8" s="172" t="s">
        <v>44</v>
      </c>
      <c r="K8" s="173"/>
      <c r="L8" s="173"/>
      <c r="M8" s="173"/>
      <c r="N8" s="173"/>
      <c r="O8" s="173"/>
      <c r="P8" s="173"/>
      <c r="Q8" s="174"/>
      <c r="R8" s="16"/>
      <c r="S8" s="188">
        <v>8</v>
      </c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 t="s">
        <v>38</v>
      </c>
      <c r="AE8" s="191"/>
      <c r="AK8" s="116" t="s">
        <v>36</v>
      </c>
      <c r="AL8" s="117"/>
      <c r="AM8" s="117"/>
      <c r="AN8" s="117"/>
      <c r="AO8" s="117"/>
      <c r="AP8" s="117"/>
      <c r="AQ8" s="117"/>
      <c r="AR8" s="117">
        <f>IF(OR(MONTH(S3)=6,MONTH(S3)=12),6,IF(OR(MONTH(S3)=1,MONTH(S3)=7),5,IF(OR(MONTH(S3)=2,MONTH(S3)=8),4,IF(OR(MONTH(S3)=3,MONTH(S3)=9),3,IF(OR(MONTH(S3)=4,MONTH(S3)=10),2,IF(OR(MONTH(S3)=5,MONTH(S3)=11),1,""))))))</f>
        <v>4</v>
      </c>
      <c r="AS8" s="117"/>
      <c r="AT8" s="117"/>
      <c r="AU8" s="117"/>
      <c r="AV8" s="117"/>
      <c r="AW8" s="117"/>
      <c r="AX8" s="118"/>
      <c r="BS8" s="2" t="s">
        <v>26</v>
      </c>
      <c r="BT8" s="22">
        <v>10000000</v>
      </c>
      <c r="BU8" s="2">
        <v>240</v>
      </c>
      <c r="BV8" s="2">
        <v>40</v>
      </c>
      <c r="BW8" s="23">
        <v>9.5999999999999992E-3</v>
      </c>
      <c r="BX8" s="24">
        <f t="shared" si="0"/>
        <v>8.0000000000000004E-4</v>
      </c>
      <c r="BY8" s="24">
        <f t="shared" si="1"/>
        <v>4.8000000000000004E-3</v>
      </c>
      <c r="BZ8" s="7"/>
      <c r="CA8" s="7"/>
      <c r="CB8" s="2"/>
      <c r="CC8" s="2"/>
      <c r="CD8" s="2"/>
      <c r="CE8" s="2"/>
      <c r="CF8" s="2"/>
      <c r="CG8" s="2"/>
      <c r="CH8" s="2"/>
    </row>
    <row r="9" spans="2:86" s="3" customFormat="1" ht="15" customHeight="1" x14ac:dyDescent="0.4">
      <c r="B9" s="158" t="str">
        <f>IFERROR(INDEX(BT12:BT17,MATCH(1,BS12:BS17,0)),"")</f>
        <v/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BS9" s="2" t="s">
        <v>27</v>
      </c>
      <c r="BT9" s="22">
        <v>2000000</v>
      </c>
      <c r="BU9" s="2">
        <v>200</v>
      </c>
      <c r="BV9" s="2">
        <v>33</v>
      </c>
      <c r="BW9" s="23">
        <v>8.3000000000000001E-3</v>
      </c>
      <c r="BX9" s="24">
        <f t="shared" si="0"/>
        <v>6.9099999999999999E-4</v>
      </c>
      <c r="BY9" s="24">
        <f t="shared" si="1"/>
        <v>4.1460000000000004E-3</v>
      </c>
      <c r="BZ9" s="7"/>
      <c r="CA9" s="7"/>
      <c r="CB9" s="2"/>
      <c r="CC9" s="2"/>
      <c r="CD9" s="2"/>
      <c r="CE9" s="2"/>
      <c r="CF9" s="2"/>
      <c r="CG9" s="2"/>
      <c r="CH9" s="2"/>
    </row>
    <row r="10" spans="2:86" s="3" customFormat="1" ht="15" customHeight="1" thickBot="1" x14ac:dyDescent="0.45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2:86" s="3" customFormat="1" ht="15" customHeight="1" x14ac:dyDescent="0.4">
      <c r="B11" s="140" t="s">
        <v>9</v>
      </c>
      <c r="C11" s="121"/>
      <c r="D11" s="121"/>
      <c r="E11" s="121"/>
      <c r="F11" s="121"/>
      <c r="G11" s="121"/>
      <c r="H11" s="121"/>
      <c r="I11" s="121"/>
      <c r="J11" s="121" t="s">
        <v>12</v>
      </c>
      <c r="K11" s="121"/>
      <c r="L11" s="121"/>
      <c r="M11" s="121"/>
      <c r="N11" s="121"/>
      <c r="O11" s="121"/>
      <c r="P11" s="121"/>
      <c r="Q11" s="121"/>
      <c r="R11" s="121"/>
      <c r="S11" s="121" t="s">
        <v>14</v>
      </c>
      <c r="T11" s="121"/>
      <c r="U11" s="121"/>
      <c r="V11" s="121"/>
      <c r="W11" s="121"/>
      <c r="X11" s="121"/>
      <c r="Y11" s="121"/>
      <c r="Z11" s="121"/>
      <c r="AA11" s="121"/>
      <c r="AB11" s="121" t="s">
        <v>13</v>
      </c>
      <c r="AC11" s="121"/>
      <c r="AD11" s="121"/>
      <c r="AE11" s="121"/>
      <c r="AF11" s="121"/>
      <c r="AG11" s="121"/>
      <c r="AH11" s="121"/>
      <c r="AI11" s="121"/>
      <c r="AJ11" s="121"/>
      <c r="AK11" s="121" t="s">
        <v>15</v>
      </c>
      <c r="AL11" s="121"/>
      <c r="AM11" s="121"/>
      <c r="AN11" s="121"/>
      <c r="AO11" s="121"/>
      <c r="AP11" s="121"/>
      <c r="AQ11" s="121"/>
      <c r="AR11" s="121" t="s">
        <v>16</v>
      </c>
      <c r="AS11" s="121"/>
      <c r="AT11" s="121"/>
      <c r="AU11" s="121"/>
      <c r="AV11" s="121"/>
      <c r="AW11" s="121"/>
      <c r="AX11" s="122"/>
      <c r="BS11" s="2" t="s">
        <v>32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2:86" ht="15" customHeight="1" x14ac:dyDescent="0.4">
      <c r="B12" s="149" t="s">
        <v>10</v>
      </c>
      <c r="C12" s="119"/>
      <c r="D12" s="119"/>
      <c r="E12" s="119"/>
      <c r="F12" s="119"/>
      <c r="G12" s="119"/>
      <c r="H12" s="119"/>
      <c r="I12" s="119"/>
      <c r="J12" s="112">
        <f>IF(ISBLANK(S7),"",ROUND(S5*ROUND($AR$6*(1+$AR$6*1)*(1+$AR$6)^(S7-1)/((1+$AR$6)^S7-1),12),0))</f>
        <v>16449</v>
      </c>
      <c r="K12" s="108"/>
      <c r="L12" s="108"/>
      <c r="M12" s="108"/>
      <c r="N12" s="108"/>
      <c r="O12" s="108"/>
      <c r="P12" s="108"/>
      <c r="Q12" s="108" t="s">
        <v>37</v>
      </c>
      <c r="R12" s="109"/>
      <c r="S12" s="112">
        <f>IF(ISBLANK(S7),"",VLOOKUP(S7,G17:Y256,4)+VLOOKUP(S7,G17:Y256,9))</f>
        <v>16427</v>
      </c>
      <c r="T12" s="108"/>
      <c r="U12" s="108"/>
      <c r="V12" s="108"/>
      <c r="W12" s="108"/>
      <c r="X12" s="108"/>
      <c r="Y12" s="108"/>
      <c r="Z12" s="108" t="s">
        <v>37</v>
      </c>
      <c r="AA12" s="109"/>
      <c r="AB12" s="112">
        <f>IF(ISBLANK(S7),"",SUM(O17:S256))</f>
        <v>22428</v>
      </c>
      <c r="AC12" s="108"/>
      <c r="AD12" s="108"/>
      <c r="AE12" s="108"/>
      <c r="AF12" s="108"/>
      <c r="AG12" s="108"/>
      <c r="AH12" s="108"/>
      <c r="AI12" s="108" t="s">
        <v>37</v>
      </c>
      <c r="AJ12" s="109"/>
      <c r="AK12" s="119" t="str">
        <f>IF(ISBLANK(S7),"",IF(MONTH(S3)=12,YEAR(S3)+1&amp;"年1月",YEAR(S3)&amp;"年"&amp;MONTH(S3)+1&amp;"月"))</f>
        <v>2024年3月</v>
      </c>
      <c r="AL12" s="119"/>
      <c r="AM12" s="119"/>
      <c r="AN12" s="119"/>
      <c r="AO12" s="119"/>
      <c r="AP12" s="119"/>
      <c r="AQ12" s="119"/>
      <c r="AR12" s="119" t="str">
        <f>IF(ISBLANK(S7),"",INDEX(B17:B256,MATCH(S7,G17:G256,0))&amp;"年"&amp;INDEX(E17:E256,MATCH(S7,G17:G256,0))&amp;"月")</f>
        <v>2028年4月</v>
      </c>
      <c r="AS12" s="119"/>
      <c r="AT12" s="119"/>
      <c r="AU12" s="119"/>
      <c r="AV12" s="119"/>
      <c r="AW12" s="119"/>
      <c r="AX12" s="120"/>
      <c r="BS12" s="21">
        <f>IF(INT(S5/100000)=(S5/100000),0,1)</f>
        <v>0</v>
      </c>
      <c r="BT12" s="2" t="s">
        <v>46</v>
      </c>
    </row>
    <row r="13" spans="2:86" ht="15" customHeight="1" thickBot="1" x14ac:dyDescent="0.45">
      <c r="B13" s="148" t="s">
        <v>11</v>
      </c>
      <c r="C13" s="123"/>
      <c r="D13" s="123"/>
      <c r="E13" s="123"/>
      <c r="F13" s="123"/>
      <c r="G13" s="123"/>
      <c r="H13" s="123"/>
      <c r="I13" s="123"/>
      <c r="J13" s="113">
        <f>IF(ISBLANK(S6),"",ROUND(S$6*ROUND($AR$6*6*(1+$AR$6*AR8)*(1+$AR$6*6)^($S8-1)/((1+$AR$6*6)^$S8-1),12),0))</f>
        <v>89902</v>
      </c>
      <c r="K13" s="110"/>
      <c r="L13" s="110"/>
      <c r="M13" s="110"/>
      <c r="N13" s="110"/>
      <c r="O13" s="110"/>
      <c r="P13" s="110"/>
      <c r="Q13" s="110" t="s">
        <v>37</v>
      </c>
      <c r="R13" s="111"/>
      <c r="S13" s="113">
        <f>IFERROR(VLOOKUP(S8,Z17:AR256,4)+VLOOKUP(S8,Z17:AR256,9),"")</f>
        <v>89895</v>
      </c>
      <c r="T13" s="110"/>
      <c r="U13" s="110"/>
      <c r="V13" s="110"/>
      <c r="W13" s="110"/>
      <c r="X13" s="110"/>
      <c r="Y13" s="110"/>
      <c r="Z13" s="110" t="s">
        <v>37</v>
      </c>
      <c r="AA13" s="111"/>
      <c r="AB13" s="113">
        <f>IF(ISBLANK(S8),"",SUM(AH17:AL256))</f>
        <v>19209</v>
      </c>
      <c r="AC13" s="110"/>
      <c r="AD13" s="110"/>
      <c r="AE13" s="110"/>
      <c r="AF13" s="110"/>
      <c r="AG13" s="110"/>
      <c r="AH13" s="110"/>
      <c r="AI13" s="110" t="s">
        <v>37</v>
      </c>
      <c r="AJ13" s="111"/>
      <c r="AK13" s="123" t="str">
        <f>IF(ISBLANK(S8),"",INDEX(B17:B256,MATCH(1,Z17:Z256,0))&amp;"年"&amp;INDEX(E17:E256,MATCH(1,Z17:Z256,0))&amp;"月")</f>
        <v>2024年6月</v>
      </c>
      <c r="AL13" s="123"/>
      <c r="AM13" s="123"/>
      <c r="AN13" s="123"/>
      <c r="AO13" s="123"/>
      <c r="AP13" s="123"/>
      <c r="AQ13" s="123"/>
      <c r="AR13" s="123" t="str">
        <f>IF(ISBLANK(S8),"",INDEX(B16:B256,MATCH(S8,Z17:Z256,0))&amp;"年"&amp;INDEX(E17:E256,MATCH(S8,Z17:Z256,0))&amp;"月")</f>
        <v>2027年12月</v>
      </c>
      <c r="AS13" s="123"/>
      <c r="AT13" s="123"/>
      <c r="AU13" s="123"/>
      <c r="AV13" s="123"/>
      <c r="AW13" s="123"/>
      <c r="AX13" s="124"/>
      <c r="BS13" s="21">
        <f>IF(INT(S6/100000)=(S6/100000),0,1)</f>
        <v>0</v>
      </c>
      <c r="BT13" s="2" t="s">
        <v>47</v>
      </c>
    </row>
    <row r="14" spans="2:86" ht="15" customHeight="1" thickBot="1" x14ac:dyDescent="0.45">
      <c r="BS14" s="21">
        <f>IF(INDEX(BT3:BT9,MATCH(S4,BS3:BS9,0))&gt;=S5+S6,0,1)</f>
        <v>0</v>
      </c>
      <c r="BT14" s="21" t="str">
        <f>"エラーメッセージ："&amp;S4&amp;"の貸付限度額は、"&amp;DBCS(FIXED(INDEX(BT3:BT9,MATCH(S4,BS3:BS9,0))/10000,0))&amp;"万円です。"</f>
        <v>エラーメッセージ：生活資金の貸付限度額は、２００万円です。</v>
      </c>
    </row>
    <row r="15" spans="2:86" ht="15" customHeight="1" thickBot="1" x14ac:dyDescent="0.45">
      <c r="B15" s="156" t="s">
        <v>0</v>
      </c>
      <c r="C15" s="157"/>
      <c r="D15" s="157"/>
      <c r="E15" s="157"/>
      <c r="F15" s="157"/>
      <c r="G15" s="156" t="s">
        <v>7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77"/>
      <c r="Z15" s="156" t="s">
        <v>8</v>
      </c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77"/>
      <c r="AS15" s="163" t="s">
        <v>6</v>
      </c>
      <c r="AT15" s="164"/>
      <c r="AU15" s="164"/>
      <c r="AV15" s="164"/>
      <c r="AW15" s="164"/>
      <c r="AX15" s="165"/>
      <c r="BS15" s="21">
        <f>IF(INDEX(BU3:BU9,MATCH(S4,BS3:BS9,0))&gt;=S7,0,1)</f>
        <v>0</v>
      </c>
      <c r="BT15" s="21" t="str">
        <f>"エラーメッセージ："&amp;S4&amp;"の貸付限度回数は、"&amp;DBCS(INDEX(BU3:BU9,MATCH(S4,BS3:BS9,0)))&amp;"回です。"</f>
        <v>エラーメッセージ：生活資金の貸付限度回数は、５０回です。</v>
      </c>
    </row>
    <row r="16" spans="2:86" ht="15" customHeight="1" thickBot="1" x14ac:dyDescent="0.45">
      <c r="B16" s="160" t="s">
        <v>1</v>
      </c>
      <c r="C16" s="155"/>
      <c r="D16" s="161"/>
      <c r="E16" s="154" t="s">
        <v>2</v>
      </c>
      <c r="F16" s="155"/>
      <c r="G16" s="160" t="s">
        <v>3</v>
      </c>
      <c r="H16" s="155"/>
      <c r="I16" s="161"/>
      <c r="J16" s="154" t="s">
        <v>4</v>
      </c>
      <c r="K16" s="155"/>
      <c r="L16" s="155"/>
      <c r="M16" s="155"/>
      <c r="N16" s="161"/>
      <c r="O16" s="154" t="s">
        <v>5</v>
      </c>
      <c r="P16" s="155"/>
      <c r="Q16" s="155"/>
      <c r="R16" s="155"/>
      <c r="S16" s="161"/>
      <c r="T16" s="154" t="s">
        <v>6</v>
      </c>
      <c r="U16" s="155"/>
      <c r="V16" s="155"/>
      <c r="W16" s="155"/>
      <c r="X16" s="155"/>
      <c r="Y16" s="176"/>
      <c r="Z16" s="160" t="s">
        <v>3</v>
      </c>
      <c r="AA16" s="155"/>
      <c r="AB16" s="161"/>
      <c r="AC16" s="154" t="s">
        <v>4</v>
      </c>
      <c r="AD16" s="155"/>
      <c r="AE16" s="155"/>
      <c r="AF16" s="155"/>
      <c r="AG16" s="161"/>
      <c r="AH16" s="154" t="s">
        <v>5</v>
      </c>
      <c r="AI16" s="155"/>
      <c r="AJ16" s="155"/>
      <c r="AK16" s="155"/>
      <c r="AL16" s="161"/>
      <c r="AM16" s="154" t="s">
        <v>6</v>
      </c>
      <c r="AN16" s="155"/>
      <c r="AO16" s="155"/>
      <c r="AP16" s="155"/>
      <c r="AQ16" s="155"/>
      <c r="AR16" s="176"/>
      <c r="AS16" s="163"/>
      <c r="AT16" s="164"/>
      <c r="AU16" s="164"/>
      <c r="AV16" s="164"/>
      <c r="AW16" s="164"/>
      <c r="AX16" s="165"/>
      <c r="BS16" s="21">
        <f>IF(ISBLANK(S6),0,IF((S5+S6)/2&lt;=S5,0,1))</f>
        <v>0</v>
      </c>
      <c r="BT16" s="2" t="s">
        <v>48</v>
      </c>
    </row>
    <row r="17" spans="2:72" ht="15" customHeight="1" x14ac:dyDescent="0.4">
      <c r="B17" s="141">
        <f>IF(ISBLANK(S7),"",IF(MONTH(S3)=12,YEAR(S3)+1,YEAR(S3)))</f>
        <v>2024</v>
      </c>
      <c r="C17" s="142"/>
      <c r="D17" s="143"/>
      <c r="E17" s="144">
        <f>IF(ISBLANK(S7),"",IF(MONTH(S3)=12,1,MONTH(S3)+1))</f>
        <v>3</v>
      </c>
      <c r="F17" s="142"/>
      <c r="G17" s="141">
        <f>IF(ISBLANK(S7),"",1)</f>
        <v>1</v>
      </c>
      <c r="H17" s="142"/>
      <c r="I17" s="143"/>
      <c r="J17" s="145">
        <f>IF(ISBLANK(S7),"",J12-O17)</f>
        <v>15577</v>
      </c>
      <c r="K17" s="146"/>
      <c r="L17" s="146"/>
      <c r="M17" s="146"/>
      <c r="N17" s="147"/>
      <c r="O17" s="145">
        <f>IF(ISBLANK(S7),"",TRUNC(S5*AR$6))</f>
        <v>872</v>
      </c>
      <c r="P17" s="146"/>
      <c r="Q17" s="146"/>
      <c r="R17" s="146"/>
      <c r="S17" s="147"/>
      <c r="T17" s="145">
        <f>IF(ISBLANK(S7),"",IF(S$7-G18&lt;0,"",S5-J17))</f>
        <v>784423</v>
      </c>
      <c r="U17" s="146"/>
      <c r="V17" s="146"/>
      <c r="W17" s="146"/>
      <c r="X17" s="146"/>
      <c r="Y17" s="150"/>
      <c r="Z17" s="151" t="str">
        <f>IF(ISBLANK(S$6),"",IF(AR$8=1,1,""))</f>
        <v/>
      </c>
      <c r="AA17" s="152"/>
      <c r="AB17" s="153"/>
      <c r="AC17" s="131" t="str">
        <f>IF(ISBLANK(S$6),"",IF(AR$8=1,J$13-AH17,""))</f>
        <v/>
      </c>
      <c r="AD17" s="132"/>
      <c r="AE17" s="132"/>
      <c r="AF17" s="132"/>
      <c r="AG17" s="175"/>
      <c r="AH17" s="131" t="str">
        <f>IF(ISBLANK(S$6),"",IF(AR$8=1,TRUNC(S$6*AR$8*AR$6),""))</f>
        <v/>
      </c>
      <c r="AI17" s="132"/>
      <c r="AJ17" s="132"/>
      <c r="AK17" s="132"/>
      <c r="AL17" s="175"/>
      <c r="AM17" s="131">
        <f>IF(ISBLANK(S6),"",IF(AR$8=1,S$6-AC17,S6))</f>
        <v>700000</v>
      </c>
      <c r="AN17" s="132"/>
      <c r="AO17" s="132"/>
      <c r="AP17" s="132"/>
      <c r="AQ17" s="132"/>
      <c r="AR17" s="133"/>
      <c r="AS17" s="162">
        <f>IFERROR(T17+AM17,T17)</f>
        <v>1484423</v>
      </c>
      <c r="AT17" s="132"/>
      <c r="AU17" s="132"/>
      <c r="AV17" s="132"/>
      <c r="AW17" s="132"/>
      <c r="AX17" s="133"/>
      <c r="BS17" s="21">
        <f>IF(ISBLANK(S8),0,IF(S7/6&gt;=S8,0,1))</f>
        <v>0</v>
      </c>
      <c r="BT17" s="2" t="s">
        <v>49</v>
      </c>
    </row>
    <row r="18" spans="2:72" ht="15" customHeight="1" x14ac:dyDescent="0.4">
      <c r="B18" s="43">
        <f>IF(G17&lt;S$7,IF(E17=12,B17+1,B17),"")</f>
        <v>2024</v>
      </c>
      <c r="C18" s="44"/>
      <c r="D18" s="45"/>
      <c r="E18" s="46">
        <f>IF(G17&lt;S$7,IF(E17=12,1,E17+1),"")</f>
        <v>4</v>
      </c>
      <c r="F18" s="44"/>
      <c r="G18" s="43">
        <f>IF(G17&lt;S$7,G17+1,"")</f>
        <v>2</v>
      </c>
      <c r="H18" s="44"/>
      <c r="I18" s="45"/>
      <c r="J18" s="47">
        <f>IF(G17&lt;S$7,IF(S$7-G18=0,T17,J$12-O18),"")</f>
        <v>15594</v>
      </c>
      <c r="K18" s="48"/>
      <c r="L18" s="48"/>
      <c r="M18" s="48"/>
      <c r="N18" s="49"/>
      <c r="O18" s="47">
        <f>IF(G17&lt;S$7,TRUNC(T17*AR$6),"")</f>
        <v>855</v>
      </c>
      <c r="P18" s="48"/>
      <c r="Q18" s="48"/>
      <c r="R18" s="48"/>
      <c r="S18" s="49"/>
      <c r="T18" s="47">
        <f>IF(G17&lt;S$7,T17-J18,"")</f>
        <v>768829</v>
      </c>
      <c r="U18" s="48"/>
      <c r="V18" s="48"/>
      <c r="W18" s="48"/>
      <c r="X18" s="48"/>
      <c r="Y18" s="50"/>
      <c r="Z18" s="51" t="str">
        <f>IF(ISBLANK(S$6),"",IF(AR$8=2,1,""))</f>
        <v/>
      </c>
      <c r="AA18" s="52"/>
      <c r="AB18" s="53"/>
      <c r="AC18" s="25" t="str">
        <f>IF(ISBLANK(S$6),"",IF(AR$8=2,J$13-AH18,""))</f>
        <v/>
      </c>
      <c r="AD18" s="26"/>
      <c r="AE18" s="26"/>
      <c r="AF18" s="26"/>
      <c r="AG18" s="54"/>
      <c r="AH18" s="25" t="str">
        <f>IF(ISBLANK(S$6),"",IF(AR$8=2,TRUNC(S$6*AR$8*AR$6),""))</f>
        <v/>
      </c>
      <c r="AI18" s="26"/>
      <c r="AJ18" s="26"/>
      <c r="AK18" s="26"/>
      <c r="AL18" s="54"/>
      <c r="AM18" s="25">
        <f>IF(ISBLANK(S$6),"",IF(AR$8=2,S$6-AC18,IF(AM17=0,"",AM17)))</f>
        <v>700000</v>
      </c>
      <c r="AN18" s="26"/>
      <c r="AO18" s="26"/>
      <c r="AP18" s="26"/>
      <c r="AQ18" s="26"/>
      <c r="AR18" s="27"/>
      <c r="AS18" s="26">
        <f t="shared" ref="AS18:AS81" si="2">IFERROR(T18+AM18,T18)</f>
        <v>1468829</v>
      </c>
      <c r="AT18" s="26"/>
      <c r="AU18" s="26"/>
      <c r="AV18" s="26"/>
      <c r="AW18" s="26"/>
      <c r="AX18" s="27"/>
    </row>
    <row r="19" spans="2:72" ht="15" customHeight="1" x14ac:dyDescent="0.4">
      <c r="B19" s="43">
        <f t="shared" ref="B19:B82" si="3">IF(G18&lt;S$7,IF(E18=12,B18+1,B18),"")</f>
        <v>2024</v>
      </c>
      <c r="C19" s="44"/>
      <c r="D19" s="45"/>
      <c r="E19" s="46">
        <f t="shared" ref="E19:E82" si="4">IF(G18&lt;S$7,IF(E18=12,1,E18+1),"")</f>
        <v>5</v>
      </c>
      <c r="F19" s="44"/>
      <c r="G19" s="43">
        <f t="shared" ref="G19:G82" si="5">IF(G18&lt;S$7,G18+1,"")</f>
        <v>3</v>
      </c>
      <c r="H19" s="44"/>
      <c r="I19" s="45"/>
      <c r="J19" s="47">
        <f t="shared" ref="J19:J82" si="6">IF(G18&lt;S$7,IF(S$7-G19=0,T18,J$12-O19),"")</f>
        <v>15611</v>
      </c>
      <c r="K19" s="48"/>
      <c r="L19" s="48"/>
      <c r="M19" s="48"/>
      <c r="N19" s="49"/>
      <c r="O19" s="47">
        <f t="shared" ref="O19:O82" si="7">IF(G18&lt;S$7,TRUNC(T18*AR$6),"")</f>
        <v>838</v>
      </c>
      <c r="P19" s="48"/>
      <c r="Q19" s="48"/>
      <c r="R19" s="48"/>
      <c r="S19" s="49"/>
      <c r="T19" s="47">
        <f t="shared" ref="T19:T82" si="8">IF(G18&lt;S$7,T18-J19,"")</f>
        <v>753218</v>
      </c>
      <c r="U19" s="48"/>
      <c r="V19" s="48"/>
      <c r="W19" s="48"/>
      <c r="X19" s="48"/>
      <c r="Y19" s="50"/>
      <c r="Z19" s="51" t="str">
        <f>IF(ISBLANK(S$6),"",IF(AR$8=3,1,""))</f>
        <v/>
      </c>
      <c r="AA19" s="52"/>
      <c r="AB19" s="53"/>
      <c r="AC19" s="25" t="str">
        <f>IF(ISBLANK(S$6),"",IF(AR$8=3,J$13-AH19,""))</f>
        <v/>
      </c>
      <c r="AD19" s="26"/>
      <c r="AE19" s="26"/>
      <c r="AF19" s="26"/>
      <c r="AG19" s="54"/>
      <c r="AH19" s="25" t="str">
        <f>IF(ISBLANK(S$6),"",IF(AR$8=3,TRUNC(S$6*AR$8*AR$6),""))</f>
        <v/>
      </c>
      <c r="AI19" s="26"/>
      <c r="AJ19" s="26"/>
      <c r="AK19" s="26"/>
      <c r="AL19" s="54"/>
      <c r="AM19" s="25">
        <f>IF(ISBLANK(S$6),"",IF(AR$8=3,S$6-AC19,IF(AM18=0,"",AM18)))</f>
        <v>700000</v>
      </c>
      <c r="AN19" s="26"/>
      <c r="AO19" s="26"/>
      <c r="AP19" s="26"/>
      <c r="AQ19" s="26"/>
      <c r="AR19" s="27"/>
      <c r="AS19" s="26">
        <f t="shared" si="2"/>
        <v>1453218</v>
      </c>
      <c r="AT19" s="26"/>
      <c r="AU19" s="26"/>
      <c r="AV19" s="26"/>
      <c r="AW19" s="26"/>
      <c r="AX19" s="27"/>
    </row>
    <row r="20" spans="2:72" ht="15" customHeight="1" x14ac:dyDescent="0.4">
      <c r="B20" s="43">
        <f t="shared" si="3"/>
        <v>2024</v>
      </c>
      <c r="C20" s="44"/>
      <c r="D20" s="45"/>
      <c r="E20" s="46">
        <f t="shared" si="4"/>
        <v>6</v>
      </c>
      <c r="F20" s="44"/>
      <c r="G20" s="43">
        <f t="shared" si="5"/>
        <v>4</v>
      </c>
      <c r="H20" s="44"/>
      <c r="I20" s="45"/>
      <c r="J20" s="47">
        <f t="shared" si="6"/>
        <v>15628</v>
      </c>
      <c r="K20" s="48"/>
      <c r="L20" s="48"/>
      <c r="M20" s="48"/>
      <c r="N20" s="49"/>
      <c r="O20" s="47">
        <f t="shared" si="7"/>
        <v>821</v>
      </c>
      <c r="P20" s="48"/>
      <c r="Q20" s="48"/>
      <c r="R20" s="48"/>
      <c r="S20" s="49"/>
      <c r="T20" s="47">
        <f t="shared" si="8"/>
        <v>737590</v>
      </c>
      <c r="U20" s="48"/>
      <c r="V20" s="48"/>
      <c r="W20" s="48"/>
      <c r="X20" s="48"/>
      <c r="Y20" s="50"/>
      <c r="Z20" s="51">
        <f>IF(ISBLANK(S$6),"",IF(AR$8=4,1,""))</f>
        <v>1</v>
      </c>
      <c r="AA20" s="52"/>
      <c r="AB20" s="53"/>
      <c r="AC20" s="25">
        <f>IF(ISBLANK(S$6),"",IF(AR$8=4,J$13-AH20,""))</f>
        <v>86848</v>
      </c>
      <c r="AD20" s="26"/>
      <c r="AE20" s="26"/>
      <c r="AF20" s="26"/>
      <c r="AG20" s="54"/>
      <c r="AH20" s="25">
        <f>IF(ISBLANK(S$6),"",IF(AR$8=4,TRUNC(S$6*AR$8*AR$6),""))</f>
        <v>3054</v>
      </c>
      <c r="AI20" s="26"/>
      <c r="AJ20" s="26"/>
      <c r="AK20" s="26"/>
      <c r="AL20" s="54"/>
      <c r="AM20" s="25">
        <f>IF(ISBLANK(S$6),"",IF(AR$8=4,S$6-AC20,IF(AM19=0,"",AM19)))</f>
        <v>613152</v>
      </c>
      <c r="AN20" s="26"/>
      <c r="AO20" s="26"/>
      <c r="AP20" s="26"/>
      <c r="AQ20" s="26"/>
      <c r="AR20" s="27"/>
      <c r="AS20" s="26">
        <f t="shared" si="2"/>
        <v>1350742</v>
      </c>
      <c r="AT20" s="26"/>
      <c r="AU20" s="26"/>
      <c r="AV20" s="26"/>
      <c r="AW20" s="26"/>
      <c r="AX20" s="27"/>
    </row>
    <row r="21" spans="2:72" ht="15" customHeight="1" thickBot="1" x14ac:dyDescent="0.45">
      <c r="B21" s="58">
        <f t="shared" si="3"/>
        <v>2024</v>
      </c>
      <c r="C21" s="59"/>
      <c r="D21" s="60"/>
      <c r="E21" s="61">
        <f t="shared" si="4"/>
        <v>7</v>
      </c>
      <c r="F21" s="59"/>
      <c r="G21" s="58">
        <f t="shared" si="5"/>
        <v>5</v>
      </c>
      <c r="H21" s="59"/>
      <c r="I21" s="60"/>
      <c r="J21" s="62">
        <f t="shared" si="6"/>
        <v>15645</v>
      </c>
      <c r="K21" s="63"/>
      <c r="L21" s="63"/>
      <c r="M21" s="63"/>
      <c r="N21" s="64"/>
      <c r="O21" s="62">
        <f t="shared" si="7"/>
        <v>804</v>
      </c>
      <c r="P21" s="63"/>
      <c r="Q21" s="63"/>
      <c r="R21" s="63"/>
      <c r="S21" s="64"/>
      <c r="T21" s="62">
        <f t="shared" si="8"/>
        <v>721945</v>
      </c>
      <c r="U21" s="63"/>
      <c r="V21" s="63"/>
      <c r="W21" s="63"/>
      <c r="X21" s="63"/>
      <c r="Y21" s="65"/>
      <c r="Z21" s="66" t="str">
        <f>IF(ISBLANK(S$6),"",IF(AR$8=5,1,""))</f>
        <v/>
      </c>
      <c r="AA21" s="67"/>
      <c r="AB21" s="68"/>
      <c r="AC21" s="69" t="str">
        <f>IF(ISBLANK(S$6),"",IF(AR$8=5,J$13-AH21,""))</f>
        <v/>
      </c>
      <c r="AD21" s="70"/>
      <c r="AE21" s="70"/>
      <c r="AF21" s="70"/>
      <c r="AG21" s="71"/>
      <c r="AH21" s="69" t="str">
        <f>IF(ISBLANK(S$6),"",IF(AR$8=5,TRUNC(S$6*AR$8*AR$6),""))</f>
        <v/>
      </c>
      <c r="AI21" s="70"/>
      <c r="AJ21" s="70"/>
      <c r="AK21" s="70"/>
      <c r="AL21" s="71"/>
      <c r="AM21" s="69">
        <f>IF(ISBLANK(S$6),"",IF(AR$8=5,S$6-AC21,IF(AM20=0,"",AM20)))</f>
        <v>613152</v>
      </c>
      <c r="AN21" s="70"/>
      <c r="AO21" s="70"/>
      <c r="AP21" s="70"/>
      <c r="AQ21" s="70"/>
      <c r="AR21" s="72"/>
      <c r="AS21" s="70">
        <f t="shared" si="2"/>
        <v>1335097</v>
      </c>
      <c r="AT21" s="70"/>
      <c r="AU21" s="70"/>
      <c r="AV21" s="70"/>
      <c r="AW21" s="70"/>
      <c r="AX21" s="72"/>
    </row>
    <row r="22" spans="2:72" ht="15" customHeight="1" x14ac:dyDescent="0.4">
      <c r="B22" s="88">
        <f t="shared" si="3"/>
        <v>2024</v>
      </c>
      <c r="C22" s="89"/>
      <c r="D22" s="90"/>
      <c r="E22" s="91">
        <f t="shared" si="4"/>
        <v>8</v>
      </c>
      <c r="F22" s="89"/>
      <c r="G22" s="88">
        <f t="shared" si="5"/>
        <v>6</v>
      </c>
      <c r="H22" s="89"/>
      <c r="I22" s="90"/>
      <c r="J22" s="92">
        <f t="shared" si="6"/>
        <v>15662</v>
      </c>
      <c r="K22" s="93"/>
      <c r="L22" s="93"/>
      <c r="M22" s="93"/>
      <c r="N22" s="94"/>
      <c r="O22" s="92">
        <f t="shared" si="7"/>
        <v>787</v>
      </c>
      <c r="P22" s="93"/>
      <c r="Q22" s="93"/>
      <c r="R22" s="93"/>
      <c r="S22" s="94"/>
      <c r="T22" s="92">
        <f t="shared" si="8"/>
        <v>706283</v>
      </c>
      <c r="U22" s="93"/>
      <c r="V22" s="93"/>
      <c r="W22" s="93"/>
      <c r="X22" s="93"/>
      <c r="Y22" s="95"/>
      <c r="Z22" s="96" t="str">
        <f>IF(ISBLANK(S$6),"",IF(AR$8=6,1,""))</f>
        <v/>
      </c>
      <c r="AA22" s="97"/>
      <c r="AB22" s="98"/>
      <c r="AC22" s="85" t="str">
        <f>IF(ISBLANK(S$6),"",IF(AR$8=6,J$13-AH22,""))</f>
        <v/>
      </c>
      <c r="AD22" s="86"/>
      <c r="AE22" s="86"/>
      <c r="AF22" s="86"/>
      <c r="AG22" s="99"/>
      <c r="AH22" s="85" t="str">
        <f>IF(ISBLANK(S$6),"",IF(AR$8=6,TRUNC(S$6*AR$8*AR$6),""))</f>
        <v/>
      </c>
      <c r="AI22" s="86"/>
      <c r="AJ22" s="86"/>
      <c r="AK22" s="86"/>
      <c r="AL22" s="99"/>
      <c r="AM22" s="85">
        <f>IF(ISBLANK(S$6),"",IF(AR$8=6,S$6-AC22,IF(AM21=0,"",AM21)))</f>
        <v>613152</v>
      </c>
      <c r="AN22" s="86"/>
      <c r="AO22" s="86"/>
      <c r="AP22" s="86"/>
      <c r="AQ22" s="86"/>
      <c r="AR22" s="87"/>
      <c r="AS22" s="86">
        <f t="shared" si="2"/>
        <v>1319435</v>
      </c>
      <c r="AT22" s="86"/>
      <c r="AU22" s="86"/>
      <c r="AV22" s="86"/>
      <c r="AW22" s="86"/>
      <c r="AX22" s="87"/>
    </row>
    <row r="23" spans="2:72" ht="15" customHeight="1" x14ac:dyDescent="0.4">
      <c r="B23" s="43">
        <f t="shared" si="3"/>
        <v>2024</v>
      </c>
      <c r="C23" s="44"/>
      <c r="D23" s="45"/>
      <c r="E23" s="46">
        <f t="shared" si="4"/>
        <v>9</v>
      </c>
      <c r="F23" s="44"/>
      <c r="G23" s="43">
        <f t="shared" si="5"/>
        <v>7</v>
      </c>
      <c r="H23" s="44"/>
      <c r="I23" s="45"/>
      <c r="J23" s="47">
        <f t="shared" si="6"/>
        <v>15679</v>
      </c>
      <c r="K23" s="48"/>
      <c r="L23" s="48"/>
      <c r="M23" s="48"/>
      <c r="N23" s="49"/>
      <c r="O23" s="47">
        <f t="shared" si="7"/>
        <v>770</v>
      </c>
      <c r="P23" s="48"/>
      <c r="Q23" s="48"/>
      <c r="R23" s="48"/>
      <c r="S23" s="49"/>
      <c r="T23" s="47">
        <f t="shared" si="8"/>
        <v>690604</v>
      </c>
      <c r="U23" s="48"/>
      <c r="V23" s="48"/>
      <c r="W23" s="48"/>
      <c r="X23" s="48"/>
      <c r="Y23" s="50"/>
      <c r="Z23" s="51" t="str">
        <f>IF(AND(Z17&lt;S$8,AR$8=1),Z17+1,"")</f>
        <v/>
      </c>
      <c r="AA23" s="52"/>
      <c r="AB23" s="53"/>
      <c r="AC23" s="25" t="str">
        <f>IF(AND(Z17&lt;S$8,AR$8=1),IF(Z23=S$8,AM17,J$13-AH23),"")</f>
        <v/>
      </c>
      <c r="AD23" s="26"/>
      <c r="AE23" s="26"/>
      <c r="AF23" s="26"/>
      <c r="AG23" s="54"/>
      <c r="AH23" s="25" t="str">
        <f>IF(AND(Z17&lt;S$8,AR$8=1),TRUNC(AM17*AR$7),"")</f>
        <v/>
      </c>
      <c r="AI23" s="26"/>
      <c r="AJ23" s="26"/>
      <c r="AK23" s="26"/>
      <c r="AL23" s="54"/>
      <c r="AM23" s="25">
        <f>IF(AND(Z17&lt;S$8,AR$8=1),IF(Z23=S$8,0,AM17-AC23),IF(AM22&gt;0,AM22,""))</f>
        <v>613152</v>
      </c>
      <c r="AN23" s="26"/>
      <c r="AO23" s="26"/>
      <c r="AP23" s="26"/>
      <c r="AQ23" s="26"/>
      <c r="AR23" s="27"/>
      <c r="AS23" s="26">
        <f t="shared" si="2"/>
        <v>1303756</v>
      </c>
      <c r="AT23" s="26"/>
      <c r="AU23" s="26"/>
      <c r="AV23" s="26"/>
      <c r="AW23" s="26"/>
      <c r="AX23" s="27"/>
    </row>
    <row r="24" spans="2:72" ht="15" customHeight="1" x14ac:dyDescent="0.4">
      <c r="B24" s="43">
        <f t="shared" si="3"/>
        <v>2024</v>
      </c>
      <c r="C24" s="44"/>
      <c r="D24" s="45"/>
      <c r="E24" s="46">
        <f t="shared" si="4"/>
        <v>10</v>
      </c>
      <c r="F24" s="44"/>
      <c r="G24" s="43">
        <f t="shared" si="5"/>
        <v>8</v>
      </c>
      <c r="H24" s="44"/>
      <c r="I24" s="45"/>
      <c r="J24" s="47">
        <f t="shared" si="6"/>
        <v>15696</v>
      </c>
      <c r="K24" s="48"/>
      <c r="L24" s="48"/>
      <c r="M24" s="48"/>
      <c r="N24" s="49"/>
      <c r="O24" s="47">
        <f t="shared" si="7"/>
        <v>753</v>
      </c>
      <c r="P24" s="48"/>
      <c r="Q24" s="48"/>
      <c r="R24" s="48"/>
      <c r="S24" s="49"/>
      <c r="T24" s="47">
        <f t="shared" si="8"/>
        <v>674908</v>
      </c>
      <c r="U24" s="48"/>
      <c r="V24" s="48"/>
      <c r="W24" s="48"/>
      <c r="X24" s="48"/>
      <c r="Y24" s="50"/>
      <c r="Z24" s="51" t="str">
        <f>IF(AND(Z18&lt;S$8,AR$8=2),Z18+1,"")</f>
        <v/>
      </c>
      <c r="AA24" s="52"/>
      <c r="AB24" s="53"/>
      <c r="AC24" s="25" t="str">
        <f>IF(AND(Z18&lt;S$8,AR$8=2),IF(Z24=S$8,AM18,J$13-AH24),"")</f>
        <v/>
      </c>
      <c r="AD24" s="26"/>
      <c r="AE24" s="26"/>
      <c r="AF24" s="26"/>
      <c r="AG24" s="54"/>
      <c r="AH24" s="25" t="str">
        <f>IF(AND(Z18&lt;S$8,AR$8=2),TRUNC(AM18*AR$7),"")</f>
        <v/>
      </c>
      <c r="AI24" s="26"/>
      <c r="AJ24" s="26"/>
      <c r="AK24" s="26"/>
      <c r="AL24" s="54"/>
      <c r="AM24" s="25">
        <f>IF(AND(Z18&lt;S$8,AR$8=2),IF(Z24=S$8,0,AM18-AC24),IF(AM23&gt;0,AM23,""))</f>
        <v>613152</v>
      </c>
      <c r="AN24" s="26"/>
      <c r="AO24" s="26"/>
      <c r="AP24" s="26"/>
      <c r="AQ24" s="26"/>
      <c r="AR24" s="27"/>
      <c r="AS24" s="26">
        <f t="shared" si="2"/>
        <v>1288060</v>
      </c>
      <c r="AT24" s="26"/>
      <c r="AU24" s="26"/>
      <c r="AV24" s="26"/>
      <c r="AW24" s="26"/>
      <c r="AX24" s="27"/>
    </row>
    <row r="25" spans="2:72" ht="15" customHeight="1" x14ac:dyDescent="0.4">
      <c r="B25" s="43">
        <f t="shared" si="3"/>
        <v>2024</v>
      </c>
      <c r="C25" s="44"/>
      <c r="D25" s="45"/>
      <c r="E25" s="46">
        <f t="shared" si="4"/>
        <v>11</v>
      </c>
      <c r="F25" s="44"/>
      <c r="G25" s="43">
        <f t="shared" si="5"/>
        <v>9</v>
      </c>
      <c r="H25" s="44"/>
      <c r="I25" s="45"/>
      <c r="J25" s="47">
        <f t="shared" si="6"/>
        <v>15713</v>
      </c>
      <c r="K25" s="48"/>
      <c r="L25" s="48"/>
      <c r="M25" s="48"/>
      <c r="N25" s="49"/>
      <c r="O25" s="47">
        <f t="shared" si="7"/>
        <v>736</v>
      </c>
      <c r="P25" s="48"/>
      <c r="Q25" s="48"/>
      <c r="R25" s="48"/>
      <c r="S25" s="49"/>
      <c r="T25" s="47">
        <f t="shared" si="8"/>
        <v>659195</v>
      </c>
      <c r="U25" s="48"/>
      <c r="V25" s="48"/>
      <c r="W25" s="48"/>
      <c r="X25" s="48"/>
      <c r="Y25" s="50"/>
      <c r="Z25" s="51" t="str">
        <f>IF(AND(Z19&lt;S$8,AR$8=3),Z19+1,"")</f>
        <v/>
      </c>
      <c r="AA25" s="52"/>
      <c r="AB25" s="53"/>
      <c r="AC25" s="25" t="str">
        <f>IF(AND(Z19&lt;S$8,AR$8=3),IF(Z25=S$8,AM19,J$13-AH25),"")</f>
        <v/>
      </c>
      <c r="AD25" s="26"/>
      <c r="AE25" s="26"/>
      <c r="AF25" s="26"/>
      <c r="AG25" s="54"/>
      <c r="AH25" s="25" t="str">
        <f>IF(AND(Z19&lt;S$8,AR$8=3),TRUNC(AM19*AR$7),"")</f>
        <v/>
      </c>
      <c r="AI25" s="26"/>
      <c r="AJ25" s="26"/>
      <c r="AK25" s="26"/>
      <c r="AL25" s="54"/>
      <c r="AM25" s="25">
        <f>IF(AND(Z19&lt;S$8,AR$8=3),IF(Z25=S$8,0,AM19-AC25),IF(AM24&gt;0,AM24,""))</f>
        <v>613152</v>
      </c>
      <c r="AN25" s="26"/>
      <c r="AO25" s="26"/>
      <c r="AP25" s="26"/>
      <c r="AQ25" s="26"/>
      <c r="AR25" s="27"/>
      <c r="AS25" s="26">
        <f t="shared" si="2"/>
        <v>1272347</v>
      </c>
      <c r="AT25" s="26"/>
      <c r="AU25" s="26"/>
      <c r="AV25" s="26"/>
      <c r="AW25" s="26"/>
      <c r="AX25" s="27"/>
    </row>
    <row r="26" spans="2:72" ht="15" customHeight="1" thickBot="1" x14ac:dyDescent="0.45">
      <c r="B26" s="73">
        <f t="shared" si="3"/>
        <v>2024</v>
      </c>
      <c r="C26" s="74"/>
      <c r="D26" s="75"/>
      <c r="E26" s="76">
        <f t="shared" si="4"/>
        <v>12</v>
      </c>
      <c r="F26" s="74"/>
      <c r="G26" s="73">
        <f t="shared" si="5"/>
        <v>10</v>
      </c>
      <c r="H26" s="74"/>
      <c r="I26" s="75"/>
      <c r="J26" s="77">
        <f t="shared" si="6"/>
        <v>15730</v>
      </c>
      <c r="K26" s="78"/>
      <c r="L26" s="78"/>
      <c r="M26" s="78"/>
      <c r="N26" s="79"/>
      <c r="O26" s="77">
        <f t="shared" si="7"/>
        <v>719</v>
      </c>
      <c r="P26" s="78"/>
      <c r="Q26" s="78"/>
      <c r="R26" s="78"/>
      <c r="S26" s="79"/>
      <c r="T26" s="77">
        <f t="shared" si="8"/>
        <v>643465</v>
      </c>
      <c r="U26" s="78"/>
      <c r="V26" s="78"/>
      <c r="W26" s="78"/>
      <c r="X26" s="78"/>
      <c r="Y26" s="80"/>
      <c r="Z26" s="81">
        <f>IF(AND(Z20&lt;S$8,AR$8=4),Z20+1,"")</f>
        <v>2</v>
      </c>
      <c r="AA26" s="82"/>
      <c r="AB26" s="83"/>
      <c r="AC26" s="55">
        <f>IF(AND(Z20&lt;S$8,AR$8=4),IF(Z26=S$8,AM20,J$13-AH26),"")</f>
        <v>85889</v>
      </c>
      <c r="AD26" s="56"/>
      <c r="AE26" s="56"/>
      <c r="AF26" s="56"/>
      <c r="AG26" s="84"/>
      <c r="AH26" s="55">
        <f>IF(AND(Z20&lt;S$8,AR$8=4),TRUNC(AM20*AR$7),"")</f>
        <v>4013</v>
      </c>
      <c r="AI26" s="56"/>
      <c r="AJ26" s="56"/>
      <c r="AK26" s="56"/>
      <c r="AL26" s="84"/>
      <c r="AM26" s="55">
        <f>IF(AND(Z20&lt;S$8,AR$8=4),IF(Z26=S$8,0,AM20-AC26),IF(AM25&gt;0,AM25,""))</f>
        <v>527263</v>
      </c>
      <c r="AN26" s="56"/>
      <c r="AO26" s="56"/>
      <c r="AP26" s="56"/>
      <c r="AQ26" s="56"/>
      <c r="AR26" s="57"/>
      <c r="AS26" s="56">
        <f t="shared" si="2"/>
        <v>1170728</v>
      </c>
      <c r="AT26" s="56"/>
      <c r="AU26" s="56"/>
      <c r="AV26" s="56"/>
      <c r="AW26" s="56"/>
      <c r="AX26" s="57"/>
    </row>
    <row r="27" spans="2:72" ht="15" customHeight="1" x14ac:dyDescent="0.4">
      <c r="B27" s="88">
        <f t="shared" si="3"/>
        <v>2025</v>
      </c>
      <c r="C27" s="89"/>
      <c r="D27" s="90"/>
      <c r="E27" s="91">
        <f t="shared" si="4"/>
        <v>1</v>
      </c>
      <c r="F27" s="89"/>
      <c r="G27" s="88">
        <f t="shared" si="5"/>
        <v>11</v>
      </c>
      <c r="H27" s="89"/>
      <c r="I27" s="90"/>
      <c r="J27" s="92">
        <f t="shared" si="6"/>
        <v>15747</v>
      </c>
      <c r="K27" s="93"/>
      <c r="L27" s="93"/>
      <c r="M27" s="93"/>
      <c r="N27" s="94"/>
      <c r="O27" s="92">
        <f t="shared" si="7"/>
        <v>702</v>
      </c>
      <c r="P27" s="93"/>
      <c r="Q27" s="93"/>
      <c r="R27" s="93"/>
      <c r="S27" s="94"/>
      <c r="T27" s="92">
        <f t="shared" si="8"/>
        <v>627718</v>
      </c>
      <c r="U27" s="93"/>
      <c r="V27" s="93"/>
      <c r="W27" s="93"/>
      <c r="X27" s="93"/>
      <c r="Y27" s="95"/>
      <c r="Z27" s="96" t="str">
        <f>IF(AND(Z21&lt;S$8,AR$8=5),Z21+1,"")</f>
        <v/>
      </c>
      <c r="AA27" s="97"/>
      <c r="AB27" s="98"/>
      <c r="AC27" s="85" t="str">
        <f>IF(AND(Z21&lt;S$8,AR$8=5),IF(Z27=S$8,AM21,J$13-AH27),"")</f>
        <v/>
      </c>
      <c r="AD27" s="86"/>
      <c r="AE27" s="86"/>
      <c r="AF27" s="86"/>
      <c r="AG27" s="99"/>
      <c r="AH27" s="85" t="str">
        <f>IF(AND(Z21&lt;S$8,AR$8=5),TRUNC(AM21*AR$7),"")</f>
        <v/>
      </c>
      <c r="AI27" s="86"/>
      <c r="AJ27" s="86"/>
      <c r="AK27" s="86"/>
      <c r="AL27" s="99"/>
      <c r="AM27" s="85">
        <f>IF(AND(Z21&lt;S$8,AR$8=5),IF(Z27=S$8,0,AM21-AC27),IF(AM26&gt;0,AM26,""))</f>
        <v>527263</v>
      </c>
      <c r="AN27" s="86"/>
      <c r="AO27" s="86"/>
      <c r="AP27" s="86"/>
      <c r="AQ27" s="86"/>
      <c r="AR27" s="87"/>
      <c r="AS27" s="86">
        <f t="shared" si="2"/>
        <v>1154981</v>
      </c>
      <c r="AT27" s="86"/>
      <c r="AU27" s="86"/>
      <c r="AV27" s="86"/>
      <c r="AW27" s="86"/>
      <c r="AX27" s="87"/>
    </row>
    <row r="28" spans="2:72" ht="15" customHeight="1" x14ac:dyDescent="0.4">
      <c r="B28" s="43">
        <f t="shared" si="3"/>
        <v>2025</v>
      </c>
      <c r="C28" s="44"/>
      <c r="D28" s="45"/>
      <c r="E28" s="46">
        <f t="shared" si="4"/>
        <v>2</v>
      </c>
      <c r="F28" s="44"/>
      <c r="G28" s="43">
        <f t="shared" si="5"/>
        <v>12</v>
      </c>
      <c r="H28" s="44"/>
      <c r="I28" s="45"/>
      <c r="J28" s="47">
        <f t="shared" si="6"/>
        <v>15765</v>
      </c>
      <c r="K28" s="48"/>
      <c r="L28" s="48"/>
      <c r="M28" s="48"/>
      <c r="N28" s="49"/>
      <c r="O28" s="47">
        <f t="shared" si="7"/>
        <v>684</v>
      </c>
      <c r="P28" s="48"/>
      <c r="Q28" s="48"/>
      <c r="R28" s="48"/>
      <c r="S28" s="49"/>
      <c r="T28" s="47">
        <f t="shared" si="8"/>
        <v>611953</v>
      </c>
      <c r="U28" s="48"/>
      <c r="V28" s="48"/>
      <c r="W28" s="48"/>
      <c r="X28" s="48"/>
      <c r="Y28" s="50"/>
      <c r="Z28" s="51" t="str">
        <f>IF(AND(Z22&lt;S$8,AR$8=6),Z22+1,"")</f>
        <v/>
      </c>
      <c r="AA28" s="52"/>
      <c r="AB28" s="53"/>
      <c r="AC28" s="25" t="str">
        <f>IF(AND(Z22&lt;S$8,AR$8=6),IF(Z28=S$8,AM22,J$13-AH28),"")</f>
        <v/>
      </c>
      <c r="AD28" s="26"/>
      <c r="AE28" s="26"/>
      <c r="AF28" s="26"/>
      <c r="AG28" s="54"/>
      <c r="AH28" s="25" t="str">
        <f>IF(AND(Z22&lt;S$8,AR$8=6),TRUNC(AM22*AR$7),"")</f>
        <v/>
      </c>
      <c r="AI28" s="26"/>
      <c r="AJ28" s="26"/>
      <c r="AK28" s="26"/>
      <c r="AL28" s="54"/>
      <c r="AM28" s="25">
        <f>IF(AND(Z22&lt;S$8,AR$8=6),IF(Z28=S$8,0,AM22-AC28),IF(AM27&gt;0,AM27,""))</f>
        <v>527263</v>
      </c>
      <c r="AN28" s="26"/>
      <c r="AO28" s="26"/>
      <c r="AP28" s="26"/>
      <c r="AQ28" s="26"/>
      <c r="AR28" s="27"/>
      <c r="AS28" s="26">
        <f t="shared" si="2"/>
        <v>1139216</v>
      </c>
      <c r="AT28" s="26"/>
      <c r="AU28" s="26"/>
      <c r="AV28" s="26"/>
      <c r="AW28" s="26"/>
      <c r="AX28" s="27"/>
    </row>
    <row r="29" spans="2:72" ht="15" customHeight="1" x14ac:dyDescent="0.4">
      <c r="B29" s="43">
        <f t="shared" si="3"/>
        <v>2025</v>
      </c>
      <c r="C29" s="44"/>
      <c r="D29" s="45"/>
      <c r="E29" s="46">
        <f t="shared" si="4"/>
        <v>3</v>
      </c>
      <c r="F29" s="44"/>
      <c r="G29" s="43">
        <f t="shared" si="5"/>
        <v>13</v>
      </c>
      <c r="H29" s="44"/>
      <c r="I29" s="45"/>
      <c r="J29" s="47">
        <f t="shared" si="6"/>
        <v>15782</v>
      </c>
      <c r="K29" s="48"/>
      <c r="L29" s="48"/>
      <c r="M29" s="48"/>
      <c r="N29" s="49"/>
      <c r="O29" s="47">
        <f t="shared" si="7"/>
        <v>667</v>
      </c>
      <c r="P29" s="48"/>
      <c r="Q29" s="48"/>
      <c r="R29" s="48"/>
      <c r="S29" s="49"/>
      <c r="T29" s="47">
        <f t="shared" si="8"/>
        <v>596171</v>
      </c>
      <c r="U29" s="48"/>
      <c r="V29" s="48"/>
      <c r="W29" s="48"/>
      <c r="X29" s="48"/>
      <c r="Y29" s="50"/>
      <c r="Z29" s="51" t="str">
        <f t="shared" ref="Z29" si="9">IF(AND(Z23&lt;S$8,AR$8=1),Z23+1,"")</f>
        <v/>
      </c>
      <c r="AA29" s="52"/>
      <c r="AB29" s="53"/>
      <c r="AC29" s="25" t="str">
        <f t="shared" ref="AC29" si="10">IF(AND(Z23&lt;S$8,AR$8=1),IF(Z29=S$8,AM23,J$13-AH29),"")</f>
        <v/>
      </c>
      <c r="AD29" s="26"/>
      <c r="AE29" s="26"/>
      <c r="AF29" s="26"/>
      <c r="AG29" s="54"/>
      <c r="AH29" s="25" t="str">
        <f t="shared" ref="AH29" si="11">IF(AND(Z23&lt;S$8,AR$8=1),TRUNC(AM23*AR$7),"")</f>
        <v/>
      </c>
      <c r="AI29" s="26"/>
      <c r="AJ29" s="26"/>
      <c r="AK29" s="26"/>
      <c r="AL29" s="54"/>
      <c r="AM29" s="25">
        <f t="shared" ref="AM29" si="12">IF(AND(Z23&lt;S$8,AR$8=1),IF(Z29=S$8,0,AM23-AC29),IF(AM28&gt;0,AM28,""))</f>
        <v>527263</v>
      </c>
      <c r="AN29" s="26"/>
      <c r="AO29" s="26"/>
      <c r="AP29" s="26"/>
      <c r="AQ29" s="26"/>
      <c r="AR29" s="27"/>
      <c r="AS29" s="26">
        <f t="shared" si="2"/>
        <v>1123434</v>
      </c>
      <c r="AT29" s="26"/>
      <c r="AU29" s="26"/>
      <c r="AV29" s="26"/>
      <c r="AW29" s="26"/>
      <c r="AX29" s="27"/>
    </row>
    <row r="30" spans="2:72" ht="15" customHeight="1" x14ac:dyDescent="0.4">
      <c r="B30" s="43">
        <f t="shared" si="3"/>
        <v>2025</v>
      </c>
      <c r="C30" s="44"/>
      <c r="D30" s="45"/>
      <c r="E30" s="46">
        <f t="shared" si="4"/>
        <v>4</v>
      </c>
      <c r="F30" s="44"/>
      <c r="G30" s="43">
        <f t="shared" si="5"/>
        <v>14</v>
      </c>
      <c r="H30" s="44"/>
      <c r="I30" s="45"/>
      <c r="J30" s="47">
        <f t="shared" si="6"/>
        <v>15799</v>
      </c>
      <c r="K30" s="48"/>
      <c r="L30" s="48"/>
      <c r="M30" s="48"/>
      <c r="N30" s="49"/>
      <c r="O30" s="47">
        <f t="shared" si="7"/>
        <v>650</v>
      </c>
      <c r="P30" s="48"/>
      <c r="Q30" s="48"/>
      <c r="R30" s="48"/>
      <c r="S30" s="49"/>
      <c r="T30" s="47">
        <f t="shared" si="8"/>
        <v>580372</v>
      </c>
      <c r="U30" s="48"/>
      <c r="V30" s="48"/>
      <c r="W30" s="48"/>
      <c r="X30" s="48"/>
      <c r="Y30" s="50"/>
      <c r="Z30" s="51" t="str">
        <f t="shared" ref="Z30" si="13">IF(AND(Z24&lt;S$8,AR$8=2),Z24+1,"")</f>
        <v/>
      </c>
      <c r="AA30" s="52"/>
      <c r="AB30" s="53"/>
      <c r="AC30" s="25" t="str">
        <f t="shared" ref="AC30" si="14">IF(AND(Z24&lt;S$8,AR$8=2),IF(Z30=S$8,AM24,J$13-AH30),"")</f>
        <v/>
      </c>
      <c r="AD30" s="26"/>
      <c r="AE30" s="26"/>
      <c r="AF30" s="26"/>
      <c r="AG30" s="54"/>
      <c r="AH30" s="25" t="str">
        <f t="shared" ref="AH30" si="15">IF(AND(Z24&lt;S$8,AR$8=2),TRUNC(AM24*AR$7),"")</f>
        <v/>
      </c>
      <c r="AI30" s="26"/>
      <c r="AJ30" s="26"/>
      <c r="AK30" s="26"/>
      <c r="AL30" s="54"/>
      <c r="AM30" s="25">
        <f t="shared" ref="AM30" si="16">IF(AND(Z24&lt;S$8,AR$8=2),IF(Z30=S$8,0,AM24-AC30),IF(AM29&gt;0,AM29,""))</f>
        <v>527263</v>
      </c>
      <c r="AN30" s="26"/>
      <c r="AO30" s="26"/>
      <c r="AP30" s="26"/>
      <c r="AQ30" s="26"/>
      <c r="AR30" s="27"/>
      <c r="AS30" s="26">
        <f t="shared" si="2"/>
        <v>1107635</v>
      </c>
      <c r="AT30" s="26"/>
      <c r="AU30" s="26"/>
      <c r="AV30" s="26"/>
      <c r="AW30" s="26"/>
      <c r="AX30" s="27"/>
    </row>
    <row r="31" spans="2:72" ht="15" customHeight="1" thickBot="1" x14ac:dyDescent="0.45">
      <c r="B31" s="73">
        <f t="shared" si="3"/>
        <v>2025</v>
      </c>
      <c r="C31" s="74"/>
      <c r="D31" s="75"/>
      <c r="E31" s="76">
        <f t="shared" si="4"/>
        <v>5</v>
      </c>
      <c r="F31" s="74"/>
      <c r="G31" s="73">
        <f t="shared" si="5"/>
        <v>15</v>
      </c>
      <c r="H31" s="74"/>
      <c r="I31" s="75"/>
      <c r="J31" s="77">
        <f t="shared" si="6"/>
        <v>15816</v>
      </c>
      <c r="K31" s="78"/>
      <c r="L31" s="78"/>
      <c r="M31" s="78"/>
      <c r="N31" s="79"/>
      <c r="O31" s="77">
        <f t="shared" si="7"/>
        <v>633</v>
      </c>
      <c r="P31" s="78"/>
      <c r="Q31" s="78"/>
      <c r="R31" s="78"/>
      <c r="S31" s="79"/>
      <c r="T31" s="77">
        <f t="shared" si="8"/>
        <v>564556</v>
      </c>
      <c r="U31" s="78"/>
      <c r="V31" s="78"/>
      <c r="W31" s="78"/>
      <c r="X31" s="78"/>
      <c r="Y31" s="80"/>
      <c r="Z31" s="81" t="str">
        <f t="shared" ref="Z31" si="17">IF(AND(Z25&lt;S$8,AR$8=3),Z25+1,"")</f>
        <v/>
      </c>
      <c r="AA31" s="82"/>
      <c r="AB31" s="83"/>
      <c r="AC31" s="55" t="str">
        <f t="shared" ref="AC31" si="18">IF(AND(Z25&lt;S$8,AR$8=3),IF(Z31=S$8,AM25,J$13-AH31),"")</f>
        <v/>
      </c>
      <c r="AD31" s="56"/>
      <c r="AE31" s="56"/>
      <c r="AF31" s="56"/>
      <c r="AG31" s="84"/>
      <c r="AH31" s="55" t="str">
        <f t="shared" ref="AH31" si="19">IF(AND(Z25&lt;S$8,AR$8=3),TRUNC(AM25*AR$7),"")</f>
        <v/>
      </c>
      <c r="AI31" s="56"/>
      <c r="AJ31" s="56"/>
      <c r="AK31" s="56"/>
      <c r="AL31" s="84"/>
      <c r="AM31" s="55">
        <f t="shared" ref="AM31" si="20">IF(AND(Z25&lt;S$8,AR$8=3),IF(Z31=S$8,0,AM25-AC31),IF(AM30&gt;0,AM30,""))</f>
        <v>527263</v>
      </c>
      <c r="AN31" s="56"/>
      <c r="AO31" s="56"/>
      <c r="AP31" s="56"/>
      <c r="AQ31" s="56"/>
      <c r="AR31" s="57"/>
      <c r="AS31" s="56">
        <f t="shared" si="2"/>
        <v>1091819</v>
      </c>
      <c r="AT31" s="56"/>
      <c r="AU31" s="56"/>
      <c r="AV31" s="56"/>
      <c r="AW31" s="56"/>
      <c r="AX31" s="57"/>
    </row>
    <row r="32" spans="2:72" ht="15" customHeight="1" x14ac:dyDescent="0.4">
      <c r="B32" s="88">
        <f t="shared" si="3"/>
        <v>2025</v>
      </c>
      <c r="C32" s="89"/>
      <c r="D32" s="90"/>
      <c r="E32" s="91">
        <f t="shared" si="4"/>
        <v>6</v>
      </c>
      <c r="F32" s="89"/>
      <c r="G32" s="88">
        <f t="shared" si="5"/>
        <v>16</v>
      </c>
      <c r="H32" s="89"/>
      <c r="I32" s="90"/>
      <c r="J32" s="92">
        <f t="shared" si="6"/>
        <v>15834</v>
      </c>
      <c r="K32" s="93"/>
      <c r="L32" s="93"/>
      <c r="M32" s="93"/>
      <c r="N32" s="94"/>
      <c r="O32" s="92">
        <f t="shared" si="7"/>
        <v>615</v>
      </c>
      <c r="P32" s="93"/>
      <c r="Q32" s="93"/>
      <c r="R32" s="93"/>
      <c r="S32" s="94"/>
      <c r="T32" s="92">
        <f t="shared" si="8"/>
        <v>548722</v>
      </c>
      <c r="U32" s="93"/>
      <c r="V32" s="93"/>
      <c r="W32" s="93"/>
      <c r="X32" s="93"/>
      <c r="Y32" s="95"/>
      <c r="Z32" s="96">
        <f t="shared" ref="Z32" si="21">IF(AND(Z26&lt;S$8,AR$8=4),Z26+1,"")</f>
        <v>3</v>
      </c>
      <c r="AA32" s="97"/>
      <c r="AB32" s="98"/>
      <c r="AC32" s="85">
        <f t="shared" ref="AC32" si="22">IF(AND(Z26&lt;S$8,AR$8=4),IF(Z32=S$8,AM26,J$13-AH32),"")</f>
        <v>86451</v>
      </c>
      <c r="AD32" s="86"/>
      <c r="AE32" s="86"/>
      <c r="AF32" s="86"/>
      <c r="AG32" s="99"/>
      <c r="AH32" s="85">
        <f t="shared" ref="AH32" si="23">IF(AND(Z26&lt;S$8,AR$8=4),TRUNC(AM26*AR$7),"")</f>
        <v>3451</v>
      </c>
      <c r="AI32" s="86"/>
      <c r="AJ32" s="86"/>
      <c r="AK32" s="86"/>
      <c r="AL32" s="99"/>
      <c r="AM32" s="85">
        <f t="shared" ref="AM32" si="24">IF(AND(Z26&lt;S$8,AR$8=4),IF(Z32=S$8,0,AM26-AC32),IF(AM31&gt;0,AM31,""))</f>
        <v>440812</v>
      </c>
      <c r="AN32" s="86"/>
      <c r="AO32" s="86"/>
      <c r="AP32" s="86"/>
      <c r="AQ32" s="86"/>
      <c r="AR32" s="87"/>
      <c r="AS32" s="86">
        <f t="shared" si="2"/>
        <v>989534</v>
      </c>
      <c r="AT32" s="86"/>
      <c r="AU32" s="86"/>
      <c r="AV32" s="86"/>
      <c r="AW32" s="86"/>
      <c r="AX32" s="87"/>
    </row>
    <row r="33" spans="2:50" ht="15" customHeight="1" x14ac:dyDescent="0.4">
      <c r="B33" s="43">
        <f t="shared" si="3"/>
        <v>2025</v>
      </c>
      <c r="C33" s="44"/>
      <c r="D33" s="45"/>
      <c r="E33" s="46">
        <f t="shared" si="4"/>
        <v>7</v>
      </c>
      <c r="F33" s="44"/>
      <c r="G33" s="43">
        <f t="shared" si="5"/>
        <v>17</v>
      </c>
      <c r="H33" s="44"/>
      <c r="I33" s="45"/>
      <c r="J33" s="47">
        <f t="shared" si="6"/>
        <v>15851</v>
      </c>
      <c r="K33" s="48"/>
      <c r="L33" s="48"/>
      <c r="M33" s="48"/>
      <c r="N33" s="49"/>
      <c r="O33" s="47">
        <f t="shared" si="7"/>
        <v>598</v>
      </c>
      <c r="P33" s="48"/>
      <c r="Q33" s="48"/>
      <c r="R33" s="48"/>
      <c r="S33" s="49"/>
      <c r="T33" s="47">
        <f t="shared" si="8"/>
        <v>532871</v>
      </c>
      <c r="U33" s="48"/>
      <c r="V33" s="48"/>
      <c r="W33" s="48"/>
      <c r="X33" s="48"/>
      <c r="Y33" s="50"/>
      <c r="Z33" s="51" t="str">
        <f t="shared" ref="Z33" si="25">IF(AND(Z27&lt;S$8,AR$8=5),Z27+1,"")</f>
        <v/>
      </c>
      <c r="AA33" s="52"/>
      <c r="AB33" s="53"/>
      <c r="AC33" s="25" t="str">
        <f t="shared" ref="AC33" si="26">IF(AND(Z27&lt;S$8,AR$8=5),IF(Z33=S$8,AM27,J$13-AH33),"")</f>
        <v/>
      </c>
      <c r="AD33" s="26"/>
      <c r="AE33" s="26"/>
      <c r="AF33" s="26"/>
      <c r="AG33" s="54"/>
      <c r="AH33" s="25" t="str">
        <f t="shared" ref="AH33" si="27">IF(AND(Z27&lt;S$8,AR$8=5),TRUNC(AM27*AR$7),"")</f>
        <v/>
      </c>
      <c r="AI33" s="26"/>
      <c r="AJ33" s="26"/>
      <c r="AK33" s="26"/>
      <c r="AL33" s="54"/>
      <c r="AM33" s="25">
        <f t="shared" ref="AM33" si="28">IF(AND(Z27&lt;S$8,AR$8=5),IF(Z33=S$8,0,AM27-AC33),IF(AM32&gt;0,AM32,""))</f>
        <v>440812</v>
      </c>
      <c r="AN33" s="26"/>
      <c r="AO33" s="26"/>
      <c r="AP33" s="26"/>
      <c r="AQ33" s="26"/>
      <c r="AR33" s="27"/>
      <c r="AS33" s="26">
        <f t="shared" si="2"/>
        <v>973683</v>
      </c>
      <c r="AT33" s="26"/>
      <c r="AU33" s="26"/>
      <c r="AV33" s="26"/>
      <c r="AW33" s="26"/>
      <c r="AX33" s="27"/>
    </row>
    <row r="34" spans="2:50" ht="15" customHeight="1" x14ac:dyDescent="0.4">
      <c r="B34" s="43">
        <f t="shared" si="3"/>
        <v>2025</v>
      </c>
      <c r="C34" s="44"/>
      <c r="D34" s="45"/>
      <c r="E34" s="46">
        <f t="shared" si="4"/>
        <v>8</v>
      </c>
      <c r="F34" s="44"/>
      <c r="G34" s="43">
        <f t="shared" si="5"/>
        <v>18</v>
      </c>
      <c r="H34" s="44"/>
      <c r="I34" s="45"/>
      <c r="J34" s="47">
        <f t="shared" si="6"/>
        <v>15868</v>
      </c>
      <c r="K34" s="48"/>
      <c r="L34" s="48"/>
      <c r="M34" s="48"/>
      <c r="N34" s="49"/>
      <c r="O34" s="47">
        <f t="shared" si="7"/>
        <v>581</v>
      </c>
      <c r="P34" s="48"/>
      <c r="Q34" s="48"/>
      <c r="R34" s="48"/>
      <c r="S34" s="49"/>
      <c r="T34" s="47">
        <f t="shared" si="8"/>
        <v>517003</v>
      </c>
      <c r="U34" s="48"/>
      <c r="V34" s="48"/>
      <c r="W34" s="48"/>
      <c r="X34" s="48"/>
      <c r="Y34" s="50"/>
      <c r="Z34" s="51" t="str">
        <f t="shared" ref="Z34" si="29">IF(AND(Z28&lt;S$8,AR$8=6),Z28+1,"")</f>
        <v/>
      </c>
      <c r="AA34" s="52"/>
      <c r="AB34" s="53"/>
      <c r="AC34" s="25" t="str">
        <f t="shared" ref="AC34" si="30">IF(AND(Z28&lt;S$8,AR$8=6),IF(Z34=S$8,AM28,J$13-AH34),"")</f>
        <v/>
      </c>
      <c r="AD34" s="26"/>
      <c r="AE34" s="26"/>
      <c r="AF34" s="26"/>
      <c r="AG34" s="54"/>
      <c r="AH34" s="25" t="str">
        <f t="shared" ref="AH34" si="31">IF(AND(Z28&lt;S$8,AR$8=6),TRUNC(AM28*AR$7),"")</f>
        <v/>
      </c>
      <c r="AI34" s="26"/>
      <c r="AJ34" s="26"/>
      <c r="AK34" s="26"/>
      <c r="AL34" s="54"/>
      <c r="AM34" s="25">
        <f t="shared" ref="AM34" si="32">IF(AND(Z28&lt;S$8,AR$8=6),IF(Z34=S$8,0,AM28-AC34),IF(AM33&gt;0,AM33,""))</f>
        <v>440812</v>
      </c>
      <c r="AN34" s="26"/>
      <c r="AO34" s="26"/>
      <c r="AP34" s="26"/>
      <c r="AQ34" s="26"/>
      <c r="AR34" s="27"/>
      <c r="AS34" s="26">
        <f t="shared" si="2"/>
        <v>957815</v>
      </c>
      <c r="AT34" s="26"/>
      <c r="AU34" s="26"/>
      <c r="AV34" s="26"/>
      <c r="AW34" s="26"/>
      <c r="AX34" s="27"/>
    </row>
    <row r="35" spans="2:50" ht="15" customHeight="1" x14ac:dyDescent="0.4">
      <c r="B35" s="43">
        <f t="shared" si="3"/>
        <v>2025</v>
      </c>
      <c r="C35" s="44"/>
      <c r="D35" s="45"/>
      <c r="E35" s="46">
        <f t="shared" si="4"/>
        <v>9</v>
      </c>
      <c r="F35" s="44"/>
      <c r="G35" s="43">
        <f t="shared" si="5"/>
        <v>19</v>
      </c>
      <c r="H35" s="44"/>
      <c r="I35" s="45"/>
      <c r="J35" s="47">
        <f t="shared" si="6"/>
        <v>15885</v>
      </c>
      <c r="K35" s="48"/>
      <c r="L35" s="48"/>
      <c r="M35" s="48"/>
      <c r="N35" s="49"/>
      <c r="O35" s="47">
        <f t="shared" si="7"/>
        <v>564</v>
      </c>
      <c r="P35" s="48"/>
      <c r="Q35" s="48"/>
      <c r="R35" s="48"/>
      <c r="S35" s="49"/>
      <c r="T35" s="47">
        <f t="shared" si="8"/>
        <v>501118</v>
      </c>
      <c r="U35" s="48"/>
      <c r="V35" s="48"/>
      <c r="W35" s="48"/>
      <c r="X35" s="48"/>
      <c r="Y35" s="50"/>
      <c r="Z35" s="51" t="str">
        <f t="shared" ref="Z35" si="33">IF(AND(Z29&lt;S$8,AR$8=1),Z29+1,"")</f>
        <v/>
      </c>
      <c r="AA35" s="52"/>
      <c r="AB35" s="53"/>
      <c r="AC35" s="25" t="str">
        <f t="shared" ref="AC35" si="34">IF(AND(Z29&lt;S$8,AR$8=1),IF(Z35=S$8,AM29,J$13-AH35),"")</f>
        <v/>
      </c>
      <c r="AD35" s="26"/>
      <c r="AE35" s="26"/>
      <c r="AF35" s="26"/>
      <c r="AG35" s="54"/>
      <c r="AH35" s="25" t="str">
        <f t="shared" ref="AH35" si="35">IF(AND(Z29&lt;S$8,AR$8=1),TRUNC(AM29*AR$7),"")</f>
        <v/>
      </c>
      <c r="AI35" s="26"/>
      <c r="AJ35" s="26"/>
      <c r="AK35" s="26"/>
      <c r="AL35" s="54"/>
      <c r="AM35" s="25">
        <f t="shared" ref="AM35" si="36">IF(AND(Z29&lt;S$8,AR$8=1),IF(Z35=S$8,0,AM29-AC35),IF(AM34&gt;0,AM34,""))</f>
        <v>440812</v>
      </c>
      <c r="AN35" s="26"/>
      <c r="AO35" s="26"/>
      <c r="AP35" s="26"/>
      <c r="AQ35" s="26"/>
      <c r="AR35" s="27"/>
      <c r="AS35" s="26">
        <f t="shared" si="2"/>
        <v>941930</v>
      </c>
      <c r="AT35" s="26"/>
      <c r="AU35" s="26"/>
      <c r="AV35" s="26"/>
      <c r="AW35" s="26"/>
      <c r="AX35" s="27"/>
    </row>
    <row r="36" spans="2:50" ht="15" customHeight="1" thickBot="1" x14ac:dyDescent="0.45">
      <c r="B36" s="73">
        <f t="shared" si="3"/>
        <v>2025</v>
      </c>
      <c r="C36" s="74"/>
      <c r="D36" s="75"/>
      <c r="E36" s="76">
        <f t="shared" si="4"/>
        <v>10</v>
      </c>
      <c r="F36" s="74"/>
      <c r="G36" s="73">
        <f t="shared" si="5"/>
        <v>20</v>
      </c>
      <c r="H36" s="74"/>
      <c r="I36" s="75"/>
      <c r="J36" s="77">
        <f t="shared" si="6"/>
        <v>15903</v>
      </c>
      <c r="K36" s="78"/>
      <c r="L36" s="78"/>
      <c r="M36" s="78"/>
      <c r="N36" s="79"/>
      <c r="O36" s="77">
        <f t="shared" si="7"/>
        <v>546</v>
      </c>
      <c r="P36" s="78"/>
      <c r="Q36" s="78"/>
      <c r="R36" s="78"/>
      <c r="S36" s="79"/>
      <c r="T36" s="77">
        <f t="shared" si="8"/>
        <v>485215</v>
      </c>
      <c r="U36" s="78"/>
      <c r="V36" s="78"/>
      <c r="W36" s="78"/>
      <c r="X36" s="78"/>
      <c r="Y36" s="80"/>
      <c r="Z36" s="81" t="str">
        <f t="shared" ref="Z36" si="37">IF(AND(Z30&lt;S$8,AR$8=2),Z30+1,"")</f>
        <v/>
      </c>
      <c r="AA36" s="82"/>
      <c r="AB36" s="83"/>
      <c r="AC36" s="55" t="str">
        <f t="shared" ref="AC36" si="38">IF(AND(Z30&lt;S$8,AR$8=2),IF(Z36=S$8,AM30,J$13-AH36),"")</f>
        <v/>
      </c>
      <c r="AD36" s="56"/>
      <c r="AE36" s="56"/>
      <c r="AF36" s="56"/>
      <c r="AG36" s="84"/>
      <c r="AH36" s="55" t="str">
        <f t="shared" ref="AH36" si="39">IF(AND(Z30&lt;S$8,AR$8=2),TRUNC(AM30*AR$7),"")</f>
        <v/>
      </c>
      <c r="AI36" s="56"/>
      <c r="AJ36" s="56"/>
      <c r="AK36" s="56"/>
      <c r="AL36" s="84"/>
      <c r="AM36" s="55">
        <f t="shared" ref="AM36" si="40">IF(AND(Z30&lt;S$8,AR$8=2),IF(Z36=S$8,0,AM30-AC36),IF(AM35&gt;0,AM35,""))</f>
        <v>440812</v>
      </c>
      <c r="AN36" s="56"/>
      <c r="AO36" s="56"/>
      <c r="AP36" s="56"/>
      <c r="AQ36" s="56"/>
      <c r="AR36" s="57"/>
      <c r="AS36" s="56">
        <f t="shared" si="2"/>
        <v>926027</v>
      </c>
      <c r="AT36" s="56"/>
      <c r="AU36" s="56"/>
      <c r="AV36" s="56"/>
      <c r="AW36" s="56"/>
      <c r="AX36" s="57"/>
    </row>
    <row r="37" spans="2:50" ht="15" customHeight="1" x14ac:dyDescent="0.4">
      <c r="B37" s="88">
        <f t="shared" si="3"/>
        <v>2025</v>
      </c>
      <c r="C37" s="89"/>
      <c r="D37" s="90"/>
      <c r="E37" s="91">
        <f t="shared" si="4"/>
        <v>11</v>
      </c>
      <c r="F37" s="89"/>
      <c r="G37" s="88">
        <f t="shared" si="5"/>
        <v>21</v>
      </c>
      <c r="H37" s="89"/>
      <c r="I37" s="90"/>
      <c r="J37" s="92">
        <f t="shared" si="6"/>
        <v>15920</v>
      </c>
      <c r="K37" s="93"/>
      <c r="L37" s="93"/>
      <c r="M37" s="93"/>
      <c r="N37" s="94"/>
      <c r="O37" s="92">
        <f t="shared" si="7"/>
        <v>529</v>
      </c>
      <c r="P37" s="93"/>
      <c r="Q37" s="93"/>
      <c r="R37" s="93"/>
      <c r="S37" s="94"/>
      <c r="T37" s="92">
        <f t="shared" si="8"/>
        <v>469295</v>
      </c>
      <c r="U37" s="93"/>
      <c r="V37" s="93"/>
      <c r="W37" s="93"/>
      <c r="X37" s="93"/>
      <c r="Y37" s="95"/>
      <c r="Z37" s="96" t="str">
        <f t="shared" ref="Z37" si="41">IF(AND(Z31&lt;S$8,AR$8=3),Z31+1,"")</f>
        <v/>
      </c>
      <c r="AA37" s="97"/>
      <c r="AB37" s="98"/>
      <c r="AC37" s="85" t="str">
        <f t="shared" ref="AC37" si="42">IF(AND(Z31&lt;S$8,AR$8=3),IF(Z37=S$8,AM31,J$13-AH37),"")</f>
        <v/>
      </c>
      <c r="AD37" s="86"/>
      <c r="AE37" s="86"/>
      <c r="AF37" s="86"/>
      <c r="AG37" s="99"/>
      <c r="AH37" s="85" t="str">
        <f t="shared" ref="AH37" si="43">IF(AND(Z31&lt;S$8,AR$8=3),TRUNC(AM31*AR$7),"")</f>
        <v/>
      </c>
      <c r="AI37" s="86"/>
      <c r="AJ37" s="86"/>
      <c r="AK37" s="86"/>
      <c r="AL37" s="99"/>
      <c r="AM37" s="85">
        <f t="shared" ref="AM37" si="44">IF(AND(Z31&lt;S$8,AR$8=3),IF(Z37=S$8,0,AM31-AC37),IF(AM36&gt;0,AM36,""))</f>
        <v>440812</v>
      </c>
      <c r="AN37" s="86"/>
      <c r="AO37" s="86"/>
      <c r="AP37" s="86"/>
      <c r="AQ37" s="86"/>
      <c r="AR37" s="87"/>
      <c r="AS37" s="86">
        <f t="shared" si="2"/>
        <v>910107</v>
      </c>
      <c r="AT37" s="86"/>
      <c r="AU37" s="86"/>
      <c r="AV37" s="86"/>
      <c r="AW37" s="86"/>
      <c r="AX37" s="87"/>
    </row>
    <row r="38" spans="2:50" ht="15" customHeight="1" x14ac:dyDescent="0.4">
      <c r="B38" s="43">
        <f t="shared" si="3"/>
        <v>2025</v>
      </c>
      <c r="C38" s="44"/>
      <c r="D38" s="45"/>
      <c r="E38" s="46">
        <f t="shared" si="4"/>
        <v>12</v>
      </c>
      <c r="F38" s="44"/>
      <c r="G38" s="43">
        <f t="shared" si="5"/>
        <v>22</v>
      </c>
      <c r="H38" s="44"/>
      <c r="I38" s="45"/>
      <c r="J38" s="47">
        <f t="shared" si="6"/>
        <v>15937</v>
      </c>
      <c r="K38" s="48"/>
      <c r="L38" s="48"/>
      <c r="M38" s="48"/>
      <c r="N38" s="49"/>
      <c r="O38" s="47">
        <f t="shared" si="7"/>
        <v>512</v>
      </c>
      <c r="P38" s="48"/>
      <c r="Q38" s="48"/>
      <c r="R38" s="48"/>
      <c r="S38" s="49"/>
      <c r="T38" s="47">
        <f t="shared" si="8"/>
        <v>453358</v>
      </c>
      <c r="U38" s="48"/>
      <c r="V38" s="48"/>
      <c r="W38" s="48"/>
      <c r="X38" s="48"/>
      <c r="Y38" s="50"/>
      <c r="Z38" s="51">
        <f t="shared" ref="Z38" si="45">IF(AND(Z32&lt;S$8,AR$8=4),Z32+1,"")</f>
        <v>4</v>
      </c>
      <c r="AA38" s="52"/>
      <c r="AB38" s="53"/>
      <c r="AC38" s="25">
        <f t="shared" ref="AC38" si="46">IF(AND(Z32&lt;S$8,AR$8=4),IF(Z38=S$8,AM32,J$13-AH38),"")</f>
        <v>87017</v>
      </c>
      <c r="AD38" s="26"/>
      <c r="AE38" s="26"/>
      <c r="AF38" s="26"/>
      <c r="AG38" s="54"/>
      <c r="AH38" s="25">
        <f t="shared" ref="AH38" si="47">IF(AND(Z32&lt;S$8,AR$8=4),TRUNC(AM32*AR$7),"")</f>
        <v>2885</v>
      </c>
      <c r="AI38" s="26"/>
      <c r="AJ38" s="26"/>
      <c r="AK38" s="26"/>
      <c r="AL38" s="54"/>
      <c r="AM38" s="25">
        <f t="shared" ref="AM38" si="48">IF(AND(Z32&lt;S$8,AR$8=4),IF(Z38=S$8,0,AM32-AC38),IF(AM37&gt;0,AM37,""))</f>
        <v>353795</v>
      </c>
      <c r="AN38" s="26"/>
      <c r="AO38" s="26"/>
      <c r="AP38" s="26"/>
      <c r="AQ38" s="26"/>
      <c r="AR38" s="27"/>
      <c r="AS38" s="26">
        <f t="shared" si="2"/>
        <v>807153</v>
      </c>
      <c r="AT38" s="26"/>
      <c r="AU38" s="26"/>
      <c r="AV38" s="26"/>
      <c r="AW38" s="26"/>
      <c r="AX38" s="27"/>
    </row>
    <row r="39" spans="2:50" ht="15" customHeight="1" x14ac:dyDescent="0.4">
      <c r="B39" s="43">
        <f t="shared" si="3"/>
        <v>2026</v>
      </c>
      <c r="C39" s="44"/>
      <c r="D39" s="45"/>
      <c r="E39" s="46">
        <f t="shared" si="4"/>
        <v>1</v>
      </c>
      <c r="F39" s="44"/>
      <c r="G39" s="43">
        <f t="shared" si="5"/>
        <v>23</v>
      </c>
      <c r="H39" s="44"/>
      <c r="I39" s="45"/>
      <c r="J39" s="47">
        <f t="shared" si="6"/>
        <v>15955</v>
      </c>
      <c r="K39" s="48"/>
      <c r="L39" s="48"/>
      <c r="M39" s="48"/>
      <c r="N39" s="49"/>
      <c r="O39" s="47">
        <f t="shared" si="7"/>
        <v>494</v>
      </c>
      <c r="P39" s="48"/>
      <c r="Q39" s="48"/>
      <c r="R39" s="48"/>
      <c r="S39" s="49"/>
      <c r="T39" s="47">
        <f t="shared" si="8"/>
        <v>437403</v>
      </c>
      <c r="U39" s="48"/>
      <c r="V39" s="48"/>
      <c r="W39" s="48"/>
      <c r="X39" s="48"/>
      <c r="Y39" s="50"/>
      <c r="Z39" s="51" t="str">
        <f t="shared" ref="Z39" si="49">IF(AND(Z33&lt;S$8,AR$8=5),Z33+1,"")</f>
        <v/>
      </c>
      <c r="AA39" s="52"/>
      <c r="AB39" s="53"/>
      <c r="AC39" s="25" t="str">
        <f t="shared" ref="AC39" si="50">IF(AND(Z33&lt;S$8,AR$8=5),IF(Z39=S$8,AM33,J$13-AH39),"")</f>
        <v/>
      </c>
      <c r="AD39" s="26"/>
      <c r="AE39" s="26"/>
      <c r="AF39" s="26"/>
      <c r="AG39" s="54"/>
      <c r="AH39" s="25" t="str">
        <f t="shared" ref="AH39" si="51">IF(AND(Z33&lt;S$8,AR$8=5),TRUNC(AM33*AR$7),"")</f>
        <v/>
      </c>
      <c r="AI39" s="26"/>
      <c r="AJ39" s="26"/>
      <c r="AK39" s="26"/>
      <c r="AL39" s="54"/>
      <c r="AM39" s="25">
        <f t="shared" ref="AM39" si="52">IF(AND(Z33&lt;S$8,AR$8=5),IF(Z39=S$8,0,AM33-AC39),IF(AM38&gt;0,AM38,""))</f>
        <v>353795</v>
      </c>
      <c r="AN39" s="26"/>
      <c r="AO39" s="26"/>
      <c r="AP39" s="26"/>
      <c r="AQ39" s="26"/>
      <c r="AR39" s="27"/>
      <c r="AS39" s="26">
        <f t="shared" si="2"/>
        <v>791198</v>
      </c>
      <c r="AT39" s="26"/>
      <c r="AU39" s="26"/>
      <c r="AV39" s="26"/>
      <c r="AW39" s="26"/>
      <c r="AX39" s="27"/>
    </row>
    <row r="40" spans="2:50" ht="15" customHeight="1" x14ac:dyDescent="0.4">
      <c r="B40" s="43">
        <f t="shared" si="3"/>
        <v>2026</v>
      </c>
      <c r="C40" s="44"/>
      <c r="D40" s="45"/>
      <c r="E40" s="46">
        <f t="shared" si="4"/>
        <v>2</v>
      </c>
      <c r="F40" s="44"/>
      <c r="G40" s="43">
        <f t="shared" si="5"/>
        <v>24</v>
      </c>
      <c r="H40" s="44"/>
      <c r="I40" s="45"/>
      <c r="J40" s="47">
        <f t="shared" si="6"/>
        <v>15972</v>
      </c>
      <c r="K40" s="48"/>
      <c r="L40" s="48"/>
      <c r="M40" s="48"/>
      <c r="N40" s="49"/>
      <c r="O40" s="47">
        <f t="shared" si="7"/>
        <v>477</v>
      </c>
      <c r="P40" s="48"/>
      <c r="Q40" s="48"/>
      <c r="R40" s="48"/>
      <c r="S40" s="49"/>
      <c r="T40" s="47">
        <f t="shared" si="8"/>
        <v>421431</v>
      </c>
      <c r="U40" s="48"/>
      <c r="V40" s="48"/>
      <c r="W40" s="48"/>
      <c r="X40" s="48"/>
      <c r="Y40" s="50"/>
      <c r="Z40" s="51" t="str">
        <f t="shared" ref="Z40" si="53">IF(AND(Z34&lt;S$8,AR$8=6),Z34+1,"")</f>
        <v/>
      </c>
      <c r="AA40" s="52"/>
      <c r="AB40" s="53"/>
      <c r="AC40" s="25" t="str">
        <f t="shared" ref="AC40" si="54">IF(AND(Z34&lt;S$8,AR$8=6),IF(Z40=S$8,AM34,J$13-AH40),"")</f>
        <v/>
      </c>
      <c r="AD40" s="26"/>
      <c r="AE40" s="26"/>
      <c r="AF40" s="26"/>
      <c r="AG40" s="54"/>
      <c r="AH40" s="25" t="str">
        <f t="shared" ref="AH40" si="55">IF(AND(Z34&lt;S$8,AR$8=6),TRUNC(AM34*AR$7),"")</f>
        <v/>
      </c>
      <c r="AI40" s="26"/>
      <c r="AJ40" s="26"/>
      <c r="AK40" s="26"/>
      <c r="AL40" s="54"/>
      <c r="AM40" s="25">
        <f t="shared" ref="AM40" si="56">IF(AND(Z34&lt;S$8,AR$8=6),IF(Z40=S$8,0,AM34-AC40),IF(AM39&gt;0,AM39,""))</f>
        <v>353795</v>
      </c>
      <c r="AN40" s="26"/>
      <c r="AO40" s="26"/>
      <c r="AP40" s="26"/>
      <c r="AQ40" s="26"/>
      <c r="AR40" s="27"/>
      <c r="AS40" s="26">
        <f t="shared" si="2"/>
        <v>775226</v>
      </c>
      <c r="AT40" s="26"/>
      <c r="AU40" s="26"/>
      <c r="AV40" s="26"/>
      <c r="AW40" s="26"/>
      <c r="AX40" s="27"/>
    </row>
    <row r="41" spans="2:50" ht="15" customHeight="1" thickBot="1" x14ac:dyDescent="0.45">
      <c r="B41" s="58">
        <f t="shared" si="3"/>
        <v>2026</v>
      </c>
      <c r="C41" s="59"/>
      <c r="D41" s="60"/>
      <c r="E41" s="61">
        <f t="shared" si="4"/>
        <v>3</v>
      </c>
      <c r="F41" s="59"/>
      <c r="G41" s="58">
        <f t="shared" si="5"/>
        <v>25</v>
      </c>
      <c r="H41" s="59"/>
      <c r="I41" s="60"/>
      <c r="J41" s="62">
        <f t="shared" si="6"/>
        <v>15990</v>
      </c>
      <c r="K41" s="63"/>
      <c r="L41" s="63"/>
      <c r="M41" s="63"/>
      <c r="N41" s="64"/>
      <c r="O41" s="62">
        <f t="shared" si="7"/>
        <v>459</v>
      </c>
      <c r="P41" s="63"/>
      <c r="Q41" s="63"/>
      <c r="R41" s="63"/>
      <c r="S41" s="64"/>
      <c r="T41" s="62">
        <f t="shared" si="8"/>
        <v>405441</v>
      </c>
      <c r="U41" s="63"/>
      <c r="V41" s="63"/>
      <c r="W41" s="63"/>
      <c r="X41" s="63"/>
      <c r="Y41" s="65"/>
      <c r="Z41" s="66" t="str">
        <f t="shared" ref="Z41" si="57">IF(AND(Z35&lt;S$8,AR$8=1),Z35+1,"")</f>
        <v/>
      </c>
      <c r="AA41" s="67"/>
      <c r="AB41" s="68"/>
      <c r="AC41" s="69" t="str">
        <f t="shared" ref="AC41" si="58">IF(AND(Z35&lt;S$8,AR$8=1),IF(Z41=S$8,AM35,J$13-AH41),"")</f>
        <v/>
      </c>
      <c r="AD41" s="70"/>
      <c r="AE41" s="70"/>
      <c r="AF41" s="70"/>
      <c r="AG41" s="71"/>
      <c r="AH41" s="69" t="str">
        <f t="shared" ref="AH41" si="59">IF(AND(Z35&lt;S$8,AR$8=1),TRUNC(AM35*AR$7),"")</f>
        <v/>
      </c>
      <c r="AI41" s="70"/>
      <c r="AJ41" s="70"/>
      <c r="AK41" s="70"/>
      <c r="AL41" s="71"/>
      <c r="AM41" s="69">
        <f t="shared" ref="AM41" si="60">IF(AND(Z35&lt;S$8,AR$8=1),IF(Z41=S$8,0,AM35-AC41),IF(AM40&gt;0,AM40,""))</f>
        <v>353795</v>
      </c>
      <c r="AN41" s="70"/>
      <c r="AO41" s="70"/>
      <c r="AP41" s="70"/>
      <c r="AQ41" s="70"/>
      <c r="AR41" s="72"/>
      <c r="AS41" s="70">
        <f t="shared" si="2"/>
        <v>759236</v>
      </c>
      <c r="AT41" s="70"/>
      <c r="AU41" s="70"/>
      <c r="AV41" s="70"/>
      <c r="AW41" s="70"/>
      <c r="AX41" s="72"/>
    </row>
    <row r="42" spans="2:50" ht="15" customHeight="1" x14ac:dyDescent="0.4">
      <c r="B42" s="88">
        <f t="shared" si="3"/>
        <v>2026</v>
      </c>
      <c r="C42" s="89"/>
      <c r="D42" s="90"/>
      <c r="E42" s="91">
        <f t="shared" si="4"/>
        <v>4</v>
      </c>
      <c r="F42" s="89"/>
      <c r="G42" s="88">
        <f t="shared" si="5"/>
        <v>26</v>
      </c>
      <c r="H42" s="89"/>
      <c r="I42" s="90"/>
      <c r="J42" s="92">
        <f t="shared" si="6"/>
        <v>16007</v>
      </c>
      <c r="K42" s="93"/>
      <c r="L42" s="93"/>
      <c r="M42" s="93"/>
      <c r="N42" s="94"/>
      <c r="O42" s="92">
        <f t="shared" si="7"/>
        <v>442</v>
      </c>
      <c r="P42" s="93"/>
      <c r="Q42" s="93"/>
      <c r="R42" s="93"/>
      <c r="S42" s="94"/>
      <c r="T42" s="92">
        <f t="shared" si="8"/>
        <v>389434</v>
      </c>
      <c r="U42" s="93"/>
      <c r="V42" s="93"/>
      <c r="W42" s="93"/>
      <c r="X42" s="93"/>
      <c r="Y42" s="95"/>
      <c r="Z42" s="96" t="str">
        <f t="shared" ref="Z42" si="61">IF(AND(Z36&lt;S$8,AR$8=2),Z36+1,"")</f>
        <v/>
      </c>
      <c r="AA42" s="97"/>
      <c r="AB42" s="98"/>
      <c r="AC42" s="85" t="str">
        <f t="shared" ref="AC42" si="62">IF(AND(Z36&lt;S$8,AR$8=2),IF(Z42=S$8,AM36,J$13-AH42),"")</f>
        <v/>
      </c>
      <c r="AD42" s="86"/>
      <c r="AE42" s="86"/>
      <c r="AF42" s="86"/>
      <c r="AG42" s="99"/>
      <c r="AH42" s="85" t="str">
        <f t="shared" ref="AH42" si="63">IF(AND(Z36&lt;S$8,AR$8=2),TRUNC(AM36*AR$7),"")</f>
        <v/>
      </c>
      <c r="AI42" s="86"/>
      <c r="AJ42" s="86"/>
      <c r="AK42" s="86"/>
      <c r="AL42" s="99"/>
      <c r="AM42" s="85">
        <f t="shared" ref="AM42" si="64">IF(AND(Z36&lt;S$8,AR$8=2),IF(Z42=S$8,0,AM36-AC42),IF(AM41&gt;0,AM41,""))</f>
        <v>353795</v>
      </c>
      <c r="AN42" s="86"/>
      <c r="AO42" s="86"/>
      <c r="AP42" s="86"/>
      <c r="AQ42" s="86"/>
      <c r="AR42" s="87"/>
      <c r="AS42" s="86">
        <f t="shared" si="2"/>
        <v>743229</v>
      </c>
      <c r="AT42" s="86"/>
      <c r="AU42" s="86"/>
      <c r="AV42" s="86"/>
      <c r="AW42" s="86"/>
      <c r="AX42" s="87"/>
    </row>
    <row r="43" spans="2:50" ht="15" customHeight="1" x14ac:dyDescent="0.4">
      <c r="B43" s="43">
        <f t="shared" si="3"/>
        <v>2026</v>
      </c>
      <c r="C43" s="44"/>
      <c r="D43" s="45"/>
      <c r="E43" s="46">
        <f t="shared" si="4"/>
        <v>5</v>
      </c>
      <c r="F43" s="44"/>
      <c r="G43" s="43">
        <f t="shared" si="5"/>
        <v>27</v>
      </c>
      <c r="H43" s="44"/>
      <c r="I43" s="45"/>
      <c r="J43" s="47">
        <f t="shared" si="6"/>
        <v>16025</v>
      </c>
      <c r="K43" s="48"/>
      <c r="L43" s="48"/>
      <c r="M43" s="48"/>
      <c r="N43" s="49"/>
      <c r="O43" s="47">
        <f t="shared" si="7"/>
        <v>424</v>
      </c>
      <c r="P43" s="48"/>
      <c r="Q43" s="48"/>
      <c r="R43" s="48"/>
      <c r="S43" s="49"/>
      <c r="T43" s="47">
        <f t="shared" si="8"/>
        <v>373409</v>
      </c>
      <c r="U43" s="48"/>
      <c r="V43" s="48"/>
      <c r="W43" s="48"/>
      <c r="X43" s="48"/>
      <c r="Y43" s="50"/>
      <c r="Z43" s="51" t="str">
        <f t="shared" ref="Z43" si="65">IF(AND(Z37&lt;S$8,AR$8=3),Z37+1,"")</f>
        <v/>
      </c>
      <c r="AA43" s="52"/>
      <c r="AB43" s="53"/>
      <c r="AC43" s="25" t="str">
        <f t="shared" ref="AC43" si="66">IF(AND(Z37&lt;S$8,AR$8=3),IF(Z43=S$8,AM37,J$13-AH43),"")</f>
        <v/>
      </c>
      <c r="AD43" s="26"/>
      <c r="AE43" s="26"/>
      <c r="AF43" s="26"/>
      <c r="AG43" s="54"/>
      <c r="AH43" s="25" t="str">
        <f t="shared" ref="AH43" si="67">IF(AND(Z37&lt;S$8,AR$8=3),TRUNC(AM37*AR$7),"")</f>
        <v/>
      </c>
      <c r="AI43" s="26"/>
      <c r="AJ43" s="26"/>
      <c r="AK43" s="26"/>
      <c r="AL43" s="54"/>
      <c r="AM43" s="25">
        <f t="shared" ref="AM43" si="68">IF(AND(Z37&lt;S$8,AR$8=3),IF(Z43=S$8,0,AM37-AC43),IF(AM42&gt;0,AM42,""))</f>
        <v>353795</v>
      </c>
      <c r="AN43" s="26"/>
      <c r="AO43" s="26"/>
      <c r="AP43" s="26"/>
      <c r="AQ43" s="26"/>
      <c r="AR43" s="27"/>
      <c r="AS43" s="26">
        <f t="shared" si="2"/>
        <v>727204</v>
      </c>
      <c r="AT43" s="26"/>
      <c r="AU43" s="26"/>
      <c r="AV43" s="26"/>
      <c r="AW43" s="26"/>
      <c r="AX43" s="27"/>
    </row>
    <row r="44" spans="2:50" ht="15" customHeight="1" x14ac:dyDescent="0.4">
      <c r="B44" s="43">
        <f t="shared" si="3"/>
        <v>2026</v>
      </c>
      <c r="C44" s="44"/>
      <c r="D44" s="45"/>
      <c r="E44" s="46">
        <f t="shared" si="4"/>
        <v>6</v>
      </c>
      <c r="F44" s="44"/>
      <c r="G44" s="43">
        <f t="shared" si="5"/>
        <v>28</v>
      </c>
      <c r="H44" s="44"/>
      <c r="I44" s="45"/>
      <c r="J44" s="47">
        <f t="shared" si="6"/>
        <v>16042</v>
      </c>
      <c r="K44" s="48"/>
      <c r="L44" s="48"/>
      <c r="M44" s="48"/>
      <c r="N44" s="49"/>
      <c r="O44" s="47">
        <f t="shared" si="7"/>
        <v>407</v>
      </c>
      <c r="P44" s="48"/>
      <c r="Q44" s="48"/>
      <c r="R44" s="48"/>
      <c r="S44" s="49"/>
      <c r="T44" s="47">
        <f t="shared" si="8"/>
        <v>357367</v>
      </c>
      <c r="U44" s="48"/>
      <c r="V44" s="48"/>
      <c r="W44" s="48"/>
      <c r="X44" s="48"/>
      <c r="Y44" s="50"/>
      <c r="Z44" s="51">
        <f t="shared" ref="Z44" si="69">IF(AND(Z38&lt;S$8,AR$8=4),Z38+1,"")</f>
        <v>5</v>
      </c>
      <c r="AA44" s="52"/>
      <c r="AB44" s="53"/>
      <c r="AC44" s="25">
        <f t="shared" ref="AC44" si="70">IF(AND(Z38&lt;S$8,AR$8=4),IF(Z44=S$8,AM38,J$13-AH44),"")</f>
        <v>87587</v>
      </c>
      <c r="AD44" s="26"/>
      <c r="AE44" s="26"/>
      <c r="AF44" s="26"/>
      <c r="AG44" s="54"/>
      <c r="AH44" s="25">
        <f t="shared" ref="AH44" si="71">IF(AND(Z38&lt;S$8,AR$8=4),TRUNC(AM38*AR$7),"")</f>
        <v>2315</v>
      </c>
      <c r="AI44" s="26"/>
      <c r="AJ44" s="26"/>
      <c r="AK44" s="26"/>
      <c r="AL44" s="54"/>
      <c r="AM44" s="25">
        <f t="shared" ref="AM44" si="72">IF(AND(Z38&lt;S$8,AR$8=4),IF(Z44=S$8,0,AM38-AC44),IF(AM43&gt;0,AM43,""))</f>
        <v>266208</v>
      </c>
      <c r="AN44" s="26"/>
      <c r="AO44" s="26"/>
      <c r="AP44" s="26"/>
      <c r="AQ44" s="26"/>
      <c r="AR44" s="27"/>
      <c r="AS44" s="26">
        <f t="shared" si="2"/>
        <v>623575</v>
      </c>
      <c r="AT44" s="26"/>
      <c r="AU44" s="26"/>
      <c r="AV44" s="26"/>
      <c r="AW44" s="26"/>
      <c r="AX44" s="27"/>
    </row>
    <row r="45" spans="2:50" ht="15" customHeight="1" x14ac:dyDescent="0.4">
      <c r="B45" s="43">
        <f t="shared" si="3"/>
        <v>2026</v>
      </c>
      <c r="C45" s="44"/>
      <c r="D45" s="45"/>
      <c r="E45" s="46">
        <f t="shared" si="4"/>
        <v>7</v>
      </c>
      <c r="F45" s="44"/>
      <c r="G45" s="43">
        <f t="shared" si="5"/>
        <v>29</v>
      </c>
      <c r="H45" s="44"/>
      <c r="I45" s="45"/>
      <c r="J45" s="47">
        <f t="shared" si="6"/>
        <v>16060</v>
      </c>
      <c r="K45" s="48"/>
      <c r="L45" s="48"/>
      <c r="M45" s="48"/>
      <c r="N45" s="49"/>
      <c r="O45" s="47">
        <f t="shared" si="7"/>
        <v>389</v>
      </c>
      <c r="P45" s="48"/>
      <c r="Q45" s="48"/>
      <c r="R45" s="48"/>
      <c r="S45" s="49"/>
      <c r="T45" s="47">
        <f t="shared" si="8"/>
        <v>341307</v>
      </c>
      <c r="U45" s="48"/>
      <c r="V45" s="48"/>
      <c r="W45" s="48"/>
      <c r="X45" s="48"/>
      <c r="Y45" s="50"/>
      <c r="Z45" s="51" t="str">
        <f t="shared" ref="Z45" si="73">IF(AND(Z39&lt;S$8,AR$8=5),Z39+1,"")</f>
        <v/>
      </c>
      <c r="AA45" s="52"/>
      <c r="AB45" s="53"/>
      <c r="AC45" s="25" t="str">
        <f t="shared" ref="AC45" si="74">IF(AND(Z39&lt;S$8,AR$8=5),IF(Z45=S$8,AM39,J$13-AH45),"")</f>
        <v/>
      </c>
      <c r="AD45" s="26"/>
      <c r="AE45" s="26"/>
      <c r="AF45" s="26"/>
      <c r="AG45" s="54"/>
      <c r="AH45" s="25" t="str">
        <f t="shared" ref="AH45" si="75">IF(AND(Z39&lt;S$8,AR$8=5),TRUNC(AM39*AR$7),"")</f>
        <v/>
      </c>
      <c r="AI45" s="26"/>
      <c r="AJ45" s="26"/>
      <c r="AK45" s="26"/>
      <c r="AL45" s="54"/>
      <c r="AM45" s="25">
        <f t="shared" ref="AM45" si="76">IF(AND(Z39&lt;S$8,AR$8=5),IF(Z45=S$8,0,AM39-AC45),IF(AM44&gt;0,AM44,""))</f>
        <v>266208</v>
      </c>
      <c r="AN45" s="26"/>
      <c r="AO45" s="26"/>
      <c r="AP45" s="26"/>
      <c r="AQ45" s="26"/>
      <c r="AR45" s="27"/>
      <c r="AS45" s="26">
        <f t="shared" si="2"/>
        <v>607515</v>
      </c>
      <c r="AT45" s="26"/>
      <c r="AU45" s="26"/>
      <c r="AV45" s="26"/>
      <c r="AW45" s="26"/>
      <c r="AX45" s="27"/>
    </row>
    <row r="46" spans="2:50" ht="15" customHeight="1" thickBot="1" x14ac:dyDescent="0.45">
      <c r="B46" s="73">
        <f t="shared" si="3"/>
        <v>2026</v>
      </c>
      <c r="C46" s="74"/>
      <c r="D46" s="75"/>
      <c r="E46" s="76">
        <f t="shared" si="4"/>
        <v>8</v>
      </c>
      <c r="F46" s="74"/>
      <c r="G46" s="73">
        <f t="shared" si="5"/>
        <v>30</v>
      </c>
      <c r="H46" s="74"/>
      <c r="I46" s="75"/>
      <c r="J46" s="77">
        <f t="shared" si="6"/>
        <v>16077</v>
      </c>
      <c r="K46" s="78"/>
      <c r="L46" s="78"/>
      <c r="M46" s="78"/>
      <c r="N46" s="79"/>
      <c r="O46" s="77">
        <f t="shared" si="7"/>
        <v>372</v>
      </c>
      <c r="P46" s="78"/>
      <c r="Q46" s="78"/>
      <c r="R46" s="78"/>
      <c r="S46" s="79"/>
      <c r="T46" s="77">
        <f t="shared" si="8"/>
        <v>325230</v>
      </c>
      <c r="U46" s="78"/>
      <c r="V46" s="78"/>
      <c r="W46" s="78"/>
      <c r="X46" s="78"/>
      <c r="Y46" s="80"/>
      <c r="Z46" s="81" t="str">
        <f t="shared" ref="Z46" si="77">IF(AND(Z40&lt;S$8,AR$8=6),Z40+1,"")</f>
        <v/>
      </c>
      <c r="AA46" s="82"/>
      <c r="AB46" s="83"/>
      <c r="AC46" s="55" t="str">
        <f t="shared" ref="AC46" si="78">IF(AND(Z40&lt;S$8,AR$8=6),IF(Z46=S$8,AM40,J$13-AH46),"")</f>
        <v/>
      </c>
      <c r="AD46" s="56"/>
      <c r="AE46" s="56"/>
      <c r="AF46" s="56"/>
      <c r="AG46" s="84"/>
      <c r="AH46" s="55" t="str">
        <f t="shared" ref="AH46" si="79">IF(AND(Z40&lt;S$8,AR$8=6),TRUNC(AM40*AR$7),"")</f>
        <v/>
      </c>
      <c r="AI46" s="56"/>
      <c r="AJ46" s="56"/>
      <c r="AK46" s="56"/>
      <c r="AL46" s="84"/>
      <c r="AM46" s="55">
        <f t="shared" ref="AM46" si="80">IF(AND(Z40&lt;S$8,AR$8=6),IF(Z46=S$8,0,AM40-AC46),IF(AM45&gt;0,AM45,""))</f>
        <v>266208</v>
      </c>
      <c r="AN46" s="56"/>
      <c r="AO46" s="56"/>
      <c r="AP46" s="56"/>
      <c r="AQ46" s="56"/>
      <c r="AR46" s="57"/>
      <c r="AS46" s="56">
        <f t="shared" si="2"/>
        <v>591438</v>
      </c>
      <c r="AT46" s="56"/>
      <c r="AU46" s="56"/>
      <c r="AV46" s="56"/>
      <c r="AW46" s="56"/>
      <c r="AX46" s="57"/>
    </row>
    <row r="47" spans="2:50" ht="15" customHeight="1" x14ac:dyDescent="0.4">
      <c r="B47" s="88">
        <f t="shared" si="3"/>
        <v>2026</v>
      </c>
      <c r="C47" s="89"/>
      <c r="D47" s="90"/>
      <c r="E47" s="91">
        <f t="shared" si="4"/>
        <v>9</v>
      </c>
      <c r="F47" s="89"/>
      <c r="G47" s="88">
        <f t="shared" si="5"/>
        <v>31</v>
      </c>
      <c r="H47" s="89"/>
      <c r="I47" s="90"/>
      <c r="J47" s="92">
        <f t="shared" si="6"/>
        <v>16095</v>
      </c>
      <c r="K47" s="93"/>
      <c r="L47" s="93"/>
      <c r="M47" s="93"/>
      <c r="N47" s="94"/>
      <c r="O47" s="92">
        <f t="shared" si="7"/>
        <v>354</v>
      </c>
      <c r="P47" s="93"/>
      <c r="Q47" s="93"/>
      <c r="R47" s="93"/>
      <c r="S47" s="94"/>
      <c r="T47" s="92">
        <f t="shared" si="8"/>
        <v>309135</v>
      </c>
      <c r="U47" s="93"/>
      <c r="V47" s="93"/>
      <c r="W47" s="93"/>
      <c r="X47" s="93"/>
      <c r="Y47" s="95"/>
      <c r="Z47" s="96" t="str">
        <f t="shared" ref="Z47" si="81">IF(AND(Z41&lt;S$8,AR$8=1),Z41+1,"")</f>
        <v/>
      </c>
      <c r="AA47" s="97"/>
      <c r="AB47" s="98"/>
      <c r="AC47" s="85" t="str">
        <f t="shared" ref="AC47" si="82">IF(AND(Z41&lt;S$8,AR$8=1),IF(Z47=S$8,AM41,J$13-AH47),"")</f>
        <v/>
      </c>
      <c r="AD47" s="86"/>
      <c r="AE47" s="86"/>
      <c r="AF47" s="86"/>
      <c r="AG47" s="99"/>
      <c r="AH47" s="85" t="str">
        <f t="shared" ref="AH47" si="83">IF(AND(Z41&lt;S$8,AR$8=1),TRUNC(AM41*AR$7),"")</f>
        <v/>
      </c>
      <c r="AI47" s="86"/>
      <c r="AJ47" s="86"/>
      <c r="AK47" s="86"/>
      <c r="AL47" s="99"/>
      <c r="AM47" s="85">
        <f t="shared" ref="AM47" si="84">IF(AND(Z41&lt;S$8,AR$8=1),IF(Z47=S$8,0,AM41-AC47),IF(AM46&gt;0,AM46,""))</f>
        <v>266208</v>
      </c>
      <c r="AN47" s="86"/>
      <c r="AO47" s="86"/>
      <c r="AP47" s="86"/>
      <c r="AQ47" s="86"/>
      <c r="AR47" s="87"/>
      <c r="AS47" s="86">
        <f t="shared" si="2"/>
        <v>575343</v>
      </c>
      <c r="AT47" s="86"/>
      <c r="AU47" s="86"/>
      <c r="AV47" s="86"/>
      <c r="AW47" s="86"/>
      <c r="AX47" s="87"/>
    </row>
    <row r="48" spans="2:50" ht="15" customHeight="1" x14ac:dyDescent="0.4">
      <c r="B48" s="43">
        <f t="shared" si="3"/>
        <v>2026</v>
      </c>
      <c r="C48" s="44"/>
      <c r="D48" s="45"/>
      <c r="E48" s="46">
        <f t="shared" si="4"/>
        <v>10</v>
      </c>
      <c r="F48" s="44"/>
      <c r="G48" s="43">
        <f t="shared" si="5"/>
        <v>32</v>
      </c>
      <c r="H48" s="44"/>
      <c r="I48" s="45"/>
      <c r="J48" s="47">
        <f t="shared" si="6"/>
        <v>16112</v>
      </c>
      <c r="K48" s="48"/>
      <c r="L48" s="48"/>
      <c r="M48" s="48"/>
      <c r="N48" s="49"/>
      <c r="O48" s="47">
        <f t="shared" si="7"/>
        <v>337</v>
      </c>
      <c r="P48" s="48"/>
      <c r="Q48" s="48"/>
      <c r="R48" s="48"/>
      <c r="S48" s="49"/>
      <c r="T48" s="47">
        <f t="shared" si="8"/>
        <v>293023</v>
      </c>
      <c r="U48" s="48"/>
      <c r="V48" s="48"/>
      <c r="W48" s="48"/>
      <c r="X48" s="48"/>
      <c r="Y48" s="50"/>
      <c r="Z48" s="51" t="str">
        <f t="shared" ref="Z48" si="85">IF(AND(Z42&lt;S$8,AR$8=2),Z42+1,"")</f>
        <v/>
      </c>
      <c r="AA48" s="52"/>
      <c r="AB48" s="53"/>
      <c r="AC48" s="25" t="str">
        <f t="shared" ref="AC48" si="86">IF(AND(Z42&lt;S$8,AR$8=2),IF(Z48=S$8,AM42,J$13-AH48),"")</f>
        <v/>
      </c>
      <c r="AD48" s="26"/>
      <c r="AE48" s="26"/>
      <c r="AF48" s="26"/>
      <c r="AG48" s="54"/>
      <c r="AH48" s="25" t="str">
        <f t="shared" ref="AH48" si="87">IF(AND(Z42&lt;S$8,AR$8=2),TRUNC(AM42*AR$7),"")</f>
        <v/>
      </c>
      <c r="AI48" s="26"/>
      <c r="AJ48" s="26"/>
      <c r="AK48" s="26"/>
      <c r="AL48" s="54"/>
      <c r="AM48" s="25">
        <f t="shared" ref="AM48" si="88">IF(AND(Z42&lt;S$8,AR$8=2),IF(Z48=S$8,0,AM42-AC48),IF(AM47&gt;0,AM47,""))</f>
        <v>266208</v>
      </c>
      <c r="AN48" s="26"/>
      <c r="AO48" s="26"/>
      <c r="AP48" s="26"/>
      <c r="AQ48" s="26"/>
      <c r="AR48" s="27"/>
      <c r="AS48" s="26">
        <f t="shared" si="2"/>
        <v>559231</v>
      </c>
      <c r="AT48" s="26"/>
      <c r="AU48" s="26"/>
      <c r="AV48" s="26"/>
      <c r="AW48" s="26"/>
      <c r="AX48" s="27"/>
    </row>
    <row r="49" spans="2:50" ht="15" customHeight="1" x14ac:dyDescent="0.4">
      <c r="B49" s="43">
        <f t="shared" si="3"/>
        <v>2026</v>
      </c>
      <c r="C49" s="44"/>
      <c r="D49" s="45"/>
      <c r="E49" s="46">
        <f t="shared" si="4"/>
        <v>11</v>
      </c>
      <c r="F49" s="44"/>
      <c r="G49" s="43">
        <f t="shared" si="5"/>
        <v>33</v>
      </c>
      <c r="H49" s="44"/>
      <c r="I49" s="45"/>
      <c r="J49" s="47">
        <f t="shared" si="6"/>
        <v>16130</v>
      </c>
      <c r="K49" s="48"/>
      <c r="L49" s="48"/>
      <c r="M49" s="48"/>
      <c r="N49" s="49"/>
      <c r="O49" s="47">
        <f t="shared" si="7"/>
        <v>319</v>
      </c>
      <c r="P49" s="48"/>
      <c r="Q49" s="48"/>
      <c r="R49" s="48"/>
      <c r="S49" s="49"/>
      <c r="T49" s="47">
        <f t="shared" si="8"/>
        <v>276893</v>
      </c>
      <c r="U49" s="48"/>
      <c r="V49" s="48"/>
      <c r="W49" s="48"/>
      <c r="X49" s="48"/>
      <c r="Y49" s="50"/>
      <c r="Z49" s="51" t="str">
        <f t="shared" ref="Z49" si="89">IF(AND(Z43&lt;S$8,AR$8=3),Z43+1,"")</f>
        <v/>
      </c>
      <c r="AA49" s="52"/>
      <c r="AB49" s="53"/>
      <c r="AC49" s="25" t="str">
        <f t="shared" ref="AC49" si="90">IF(AND(Z43&lt;S$8,AR$8=3),IF(Z49=S$8,AM43,J$13-AH49),"")</f>
        <v/>
      </c>
      <c r="AD49" s="26"/>
      <c r="AE49" s="26"/>
      <c r="AF49" s="26"/>
      <c r="AG49" s="54"/>
      <c r="AH49" s="25" t="str">
        <f t="shared" ref="AH49" si="91">IF(AND(Z43&lt;S$8,AR$8=3),TRUNC(AM43*AR$7),"")</f>
        <v/>
      </c>
      <c r="AI49" s="26"/>
      <c r="AJ49" s="26"/>
      <c r="AK49" s="26"/>
      <c r="AL49" s="54"/>
      <c r="AM49" s="25">
        <f t="shared" ref="AM49" si="92">IF(AND(Z43&lt;S$8,AR$8=3),IF(Z49=S$8,0,AM43-AC49),IF(AM48&gt;0,AM48,""))</f>
        <v>266208</v>
      </c>
      <c r="AN49" s="26"/>
      <c r="AO49" s="26"/>
      <c r="AP49" s="26"/>
      <c r="AQ49" s="26"/>
      <c r="AR49" s="27"/>
      <c r="AS49" s="101">
        <f t="shared" si="2"/>
        <v>543101</v>
      </c>
      <c r="AT49" s="26"/>
      <c r="AU49" s="26"/>
      <c r="AV49" s="26"/>
      <c r="AW49" s="26"/>
      <c r="AX49" s="27"/>
    </row>
    <row r="50" spans="2:50" ht="15" customHeight="1" x14ac:dyDescent="0.4">
      <c r="B50" s="43">
        <f t="shared" si="3"/>
        <v>2026</v>
      </c>
      <c r="C50" s="44"/>
      <c r="D50" s="45"/>
      <c r="E50" s="46">
        <f t="shared" si="4"/>
        <v>12</v>
      </c>
      <c r="F50" s="44"/>
      <c r="G50" s="43">
        <f t="shared" si="5"/>
        <v>34</v>
      </c>
      <c r="H50" s="44"/>
      <c r="I50" s="45"/>
      <c r="J50" s="47">
        <f t="shared" si="6"/>
        <v>16147</v>
      </c>
      <c r="K50" s="48"/>
      <c r="L50" s="48"/>
      <c r="M50" s="48"/>
      <c r="N50" s="49"/>
      <c r="O50" s="47">
        <f t="shared" si="7"/>
        <v>302</v>
      </c>
      <c r="P50" s="48"/>
      <c r="Q50" s="48"/>
      <c r="R50" s="48"/>
      <c r="S50" s="49"/>
      <c r="T50" s="47">
        <f t="shared" si="8"/>
        <v>260746</v>
      </c>
      <c r="U50" s="48"/>
      <c r="V50" s="48"/>
      <c r="W50" s="48"/>
      <c r="X50" s="48"/>
      <c r="Y50" s="50"/>
      <c r="Z50" s="51">
        <f t="shared" ref="Z50" si="93">IF(AND(Z44&lt;S$8,AR$8=4),Z44+1,"")</f>
        <v>6</v>
      </c>
      <c r="AA50" s="52"/>
      <c r="AB50" s="53"/>
      <c r="AC50" s="25">
        <f t="shared" ref="AC50" si="94">IF(AND(Z44&lt;S$8,AR$8=4),IF(Z50=S$8,AM44,J$13-AH50),"")</f>
        <v>88160</v>
      </c>
      <c r="AD50" s="26"/>
      <c r="AE50" s="26"/>
      <c r="AF50" s="26"/>
      <c r="AG50" s="54"/>
      <c r="AH50" s="25">
        <f t="shared" ref="AH50" si="95">IF(AND(Z44&lt;S$8,AR$8=4),TRUNC(AM44*AR$7),"")</f>
        <v>1742</v>
      </c>
      <c r="AI50" s="26"/>
      <c r="AJ50" s="26"/>
      <c r="AK50" s="26"/>
      <c r="AL50" s="54"/>
      <c r="AM50" s="25">
        <f t="shared" ref="AM50" si="96">IF(AND(Z44&lt;S$8,AR$8=4),IF(Z50=S$8,0,AM44-AC50),IF(AM49&gt;0,AM49,""))</f>
        <v>178048</v>
      </c>
      <c r="AN50" s="26"/>
      <c r="AO50" s="26"/>
      <c r="AP50" s="26"/>
      <c r="AQ50" s="26"/>
      <c r="AR50" s="27"/>
      <c r="AS50" s="101">
        <f t="shared" si="2"/>
        <v>438794</v>
      </c>
      <c r="AT50" s="26"/>
      <c r="AU50" s="26"/>
      <c r="AV50" s="26"/>
      <c r="AW50" s="26"/>
      <c r="AX50" s="27"/>
    </row>
    <row r="51" spans="2:50" ht="15" customHeight="1" thickBot="1" x14ac:dyDescent="0.45">
      <c r="B51" s="73">
        <f t="shared" si="3"/>
        <v>2027</v>
      </c>
      <c r="C51" s="74"/>
      <c r="D51" s="75"/>
      <c r="E51" s="76">
        <f t="shared" si="4"/>
        <v>1</v>
      </c>
      <c r="F51" s="74"/>
      <c r="G51" s="73">
        <f t="shared" si="5"/>
        <v>35</v>
      </c>
      <c r="H51" s="74"/>
      <c r="I51" s="75"/>
      <c r="J51" s="77">
        <f t="shared" si="6"/>
        <v>16165</v>
      </c>
      <c r="K51" s="78"/>
      <c r="L51" s="78"/>
      <c r="M51" s="78"/>
      <c r="N51" s="79"/>
      <c r="O51" s="77">
        <f t="shared" si="7"/>
        <v>284</v>
      </c>
      <c r="P51" s="78"/>
      <c r="Q51" s="78"/>
      <c r="R51" s="78"/>
      <c r="S51" s="79"/>
      <c r="T51" s="77">
        <f t="shared" si="8"/>
        <v>244581</v>
      </c>
      <c r="U51" s="78"/>
      <c r="V51" s="78"/>
      <c r="W51" s="78"/>
      <c r="X51" s="78"/>
      <c r="Y51" s="80"/>
      <c r="Z51" s="81" t="str">
        <f t="shared" ref="Z51" si="97">IF(AND(Z45&lt;S$8,AR$8=5),Z45+1,"")</f>
        <v/>
      </c>
      <c r="AA51" s="82"/>
      <c r="AB51" s="83"/>
      <c r="AC51" s="55" t="str">
        <f t="shared" ref="AC51" si="98">IF(AND(Z45&lt;S$8,AR$8=5),IF(Z51=S$8,AM45,J$13-AH51),"")</f>
        <v/>
      </c>
      <c r="AD51" s="56"/>
      <c r="AE51" s="56"/>
      <c r="AF51" s="56"/>
      <c r="AG51" s="84"/>
      <c r="AH51" s="55" t="str">
        <f t="shared" ref="AH51" si="99">IF(AND(Z45&lt;S$8,AR$8=5),TRUNC(AM45*AR$7),"")</f>
        <v/>
      </c>
      <c r="AI51" s="56"/>
      <c r="AJ51" s="56"/>
      <c r="AK51" s="56"/>
      <c r="AL51" s="84"/>
      <c r="AM51" s="55">
        <f t="shared" ref="AM51" si="100">IF(AND(Z45&lt;S$8,AR$8=5),IF(Z51=S$8,0,AM45-AC51),IF(AM50&gt;0,AM50,""))</f>
        <v>178048</v>
      </c>
      <c r="AN51" s="56"/>
      <c r="AO51" s="56"/>
      <c r="AP51" s="56"/>
      <c r="AQ51" s="56"/>
      <c r="AR51" s="57"/>
      <c r="AS51" s="56">
        <f t="shared" si="2"/>
        <v>422629</v>
      </c>
      <c r="AT51" s="56"/>
      <c r="AU51" s="56"/>
      <c r="AV51" s="56"/>
      <c r="AW51" s="56"/>
      <c r="AX51" s="57"/>
    </row>
    <row r="52" spans="2:50" ht="15" customHeight="1" x14ac:dyDescent="0.4">
      <c r="B52" s="88">
        <f t="shared" si="3"/>
        <v>2027</v>
      </c>
      <c r="C52" s="89"/>
      <c r="D52" s="90"/>
      <c r="E52" s="91">
        <f t="shared" si="4"/>
        <v>2</v>
      </c>
      <c r="F52" s="89"/>
      <c r="G52" s="88">
        <f t="shared" si="5"/>
        <v>36</v>
      </c>
      <c r="H52" s="89"/>
      <c r="I52" s="90"/>
      <c r="J52" s="92">
        <f t="shared" si="6"/>
        <v>16183</v>
      </c>
      <c r="K52" s="93"/>
      <c r="L52" s="93"/>
      <c r="M52" s="93"/>
      <c r="N52" s="94"/>
      <c r="O52" s="92">
        <f t="shared" si="7"/>
        <v>266</v>
      </c>
      <c r="P52" s="93"/>
      <c r="Q52" s="93"/>
      <c r="R52" s="93"/>
      <c r="S52" s="94"/>
      <c r="T52" s="92">
        <f t="shared" si="8"/>
        <v>228398</v>
      </c>
      <c r="U52" s="93"/>
      <c r="V52" s="93"/>
      <c r="W52" s="93"/>
      <c r="X52" s="93"/>
      <c r="Y52" s="95"/>
      <c r="Z52" s="96" t="str">
        <f t="shared" ref="Z52" si="101">IF(AND(Z46&lt;S$8,AR$8=6),Z46+1,"")</f>
        <v/>
      </c>
      <c r="AA52" s="97"/>
      <c r="AB52" s="98"/>
      <c r="AC52" s="85" t="str">
        <f t="shared" ref="AC52" si="102">IF(AND(Z46&lt;S$8,AR$8=6),IF(Z52=S$8,AM46,J$13-AH52),"")</f>
        <v/>
      </c>
      <c r="AD52" s="86"/>
      <c r="AE52" s="86"/>
      <c r="AF52" s="86"/>
      <c r="AG52" s="99"/>
      <c r="AH52" s="85" t="str">
        <f t="shared" ref="AH52" si="103">IF(AND(Z46&lt;S$8,AR$8=6),TRUNC(AM46*AR$7),"")</f>
        <v/>
      </c>
      <c r="AI52" s="86"/>
      <c r="AJ52" s="86"/>
      <c r="AK52" s="86"/>
      <c r="AL52" s="99"/>
      <c r="AM52" s="85">
        <f t="shared" ref="AM52" si="104">IF(AND(Z46&lt;S$8,AR$8=6),IF(Z52=S$8,0,AM46-AC52),IF(AM51&gt;0,AM51,""))</f>
        <v>178048</v>
      </c>
      <c r="AN52" s="86"/>
      <c r="AO52" s="86"/>
      <c r="AP52" s="86"/>
      <c r="AQ52" s="86"/>
      <c r="AR52" s="87"/>
      <c r="AS52" s="86">
        <f t="shared" si="2"/>
        <v>406446</v>
      </c>
      <c r="AT52" s="86"/>
      <c r="AU52" s="86"/>
      <c r="AV52" s="86"/>
      <c r="AW52" s="86"/>
      <c r="AX52" s="87"/>
    </row>
    <row r="53" spans="2:50" ht="15" customHeight="1" x14ac:dyDescent="0.4">
      <c r="B53" s="43">
        <f t="shared" si="3"/>
        <v>2027</v>
      </c>
      <c r="C53" s="44"/>
      <c r="D53" s="45"/>
      <c r="E53" s="46">
        <f t="shared" si="4"/>
        <v>3</v>
      </c>
      <c r="F53" s="44"/>
      <c r="G53" s="43">
        <f t="shared" si="5"/>
        <v>37</v>
      </c>
      <c r="H53" s="44"/>
      <c r="I53" s="45"/>
      <c r="J53" s="47">
        <f t="shared" si="6"/>
        <v>16200</v>
      </c>
      <c r="K53" s="48"/>
      <c r="L53" s="48"/>
      <c r="M53" s="48"/>
      <c r="N53" s="49"/>
      <c r="O53" s="47">
        <f t="shared" si="7"/>
        <v>249</v>
      </c>
      <c r="P53" s="48"/>
      <c r="Q53" s="48"/>
      <c r="R53" s="48"/>
      <c r="S53" s="49"/>
      <c r="T53" s="47">
        <f t="shared" si="8"/>
        <v>212198</v>
      </c>
      <c r="U53" s="48"/>
      <c r="V53" s="48"/>
      <c r="W53" s="48"/>
      <c r="X53" s="48"/>
      <c r="Y53" s="50"/>
      <c r="Z53" s="51" t="str">
        <f t="shared" ref="Z53" si="105">IF(AND(Z47&lt;S$8,AR$8=1),Z47+1,"")</f>
        <v/>
      </c>
      <c r="AA53" s="52"/>
      <c r="AB53" s="53"/>
      <c r="AC53" s="25" t="str">
        <f t="shared" ref="AC53" si="106">IF(AND(Z47&lt;S$8,AR$8=1),IF(Z53=S$8,AM47,J$13-AH53),"")</f>
        <v/>
      </c>
      <c r="AD53" s="26"/>
      <c r="AE53" s="26"/>
      <c r="AF53" s="26"/>
      <c r="AG53" s="54"/>
      <c r="AH53" s="25" t="str">
        <f t="shared" ref="AH53" si="107">IF(AND(Z47&lt;S$8,AR$8=1),TRUNC(AM47*AR$7),"")</f>
        <v/>
      </c>
      <c r="AI53" s="26"/>
      <c r="AJ53" s="26"/>
      <c r="AK53" s="26"/>
      <c r="AL53" s="54"/>
      <c r="AM53" s="25">
        <f t="shared" ref="AM53" si="108">IF(AND(Z47&lt;S$8,AR$8=1),IF(Z53=S$8,0,AM47-AC53),IF(AM52&gt;0,AM52,""))</f>
        <v>178048</v>
      </c>
      <c r="AN53" s="26"/>
      <c r="AO53" s="26"/>
      <c r="AP53" s="26"/>
      <c r="AQ53" s="26"/>
      <c r="AR53" s="27"/>
      <c r="AS53" s="26">
        <f t="shared" si="2"/>
        <v>390246</v>
      </c>
      <c r="AT53" s="26"/>
      <c r="AU53" s="26"/>
      <c r="AV53" s="26"/>
      <c r="AW53" s="26"/>
      <c r="AX53" s="27"/>
    </row>
    <row r="54" spans="2:50" ht="15" customHeight="1" x14ac:dyDescent="0.4">
      <c r="B54" s="43">
        <f t="shared" si="3"/>
        <v>2027</v>
      </c>
      <c r="C54" s="44"/>
      <c r="D54" s="45"/>
      <c r="E54" s="46">
        <f t="shared" si="4"/>
        <v>4</v>
      </c>
      <c r="F54" s="44"/>
      <c r="G54" s="43">
        <f t="shared" si="5"/>
        <v>38</v>
      </c>
      <c r="H54" s="44"/>
      <c r="I54" s="45"/>
      <c r="J54" s="47">
        <f t="shared" si="6"/>
        <v>16218</v>
      </c>
      <c r="K54" s="48"/>
      <c r="L54" s="48"/>
      <c r="M54" s="48"/>
      <c r="N54" s="49"/>
      <c r="O54" s="47">
        <f t="shared" si="7"/>
        <v>231</v>
      </c>
      <c r="P54" s="48"/>
      <c r="Q54" s="48"/>
      <c r="R54" s="48"/>
      <c r="S54" s="49"/>
      <c r="T54" s="47">
        <f t="shared" si="8"/>
        <v>195980</v>
      </c>
      <c r="U54" s="48"/>
      <c r="V54" s="48"/>
      <c r="W54" s="48"/>
      <c r="X54" s="48"/>
      <c r="Y54" s="50"/>
      <c r="Z54" s="51" t="str">
        <f t="shared" ref="Z54" si="109">IF(AND(Z48&lt;S$8,AR$8=2),Z48+1,"")</f>
        <v/>
      </c>
      <c r="AA54" s="52"/>
      <c r="AB54" s="53"/>
      <c r="AC54" s="25" t="str">
        <f t="shared" ref="AC54" si="110">IF(AND(Z48&lt;S$8,AR$8=2),IF(Z54=S$8,AM48,J$13-AH54),"")</f>
        <v/>
      </c>
      <c r="AD54" s="26"/>
      <c r="AE54" s="26"/>
      <c r="AF54" s="26"/>
      <c r="AG54" s="54"/>
      <c r="AH54" s="25" t="str">
        <f t="shared" ref="AH54" si="111">IF(AND(Z48&lt;S$8,AR$8=2),TRUNC(AM48*AR$7),"")</f>
        <v/>
      </c>
      <c r="AI54" s="26"/>
      <c r="AJ54" s="26"/>
      <c r="AK54" s="26"/>
      <c r="AL54" s="54"/>
      <c r="AM54" s="25">
        <f t="shared" ref="AM54" si="112">IF(AND(Z48&lt;S$8,AR$8=2),IF(Z54=S$8,0,AM48-AC54),IF(AM53&gt;0,AM53,""))</f>
        <v>178048</v>
      </c>
      <c r="AN54" s="26"/>
      <c r="AO54" s="26"/>
      <c r="AP54" s="26"/>
      <c r="AQ54" s="26"/>
      <c r="AR54" s="27"/>
      <c r="AS54" s="26">
        <f t="shared" si="2"/>
        <v>374028</v>
      </c>
      <c r="AT54" s="26"/>
      <c r="AU54" s="26"/>
      <c r="AV54" s="26"/>
      <c r="AW54" s="26"/>
      <c r="AX54" s="27"/>
    </row>
    <row r="55" spans="2:50" ht="15" customHeight="1" x14ac:dyDescent="0.4">
      <c r="B55" s="43">
        <f t="shared" si="3"/>
        <v>2027</v>
      </c>
      <c r="C55" s="44"/>
      <c r="D55" s="45"/>
      <c r="E55" s="46">
        <f t="shared" si="4"/>
        <v>5</v>
      </c>
      <c r="F55" s="44"/>
      <c r="G55" s="43">
        <f t="shared" si="5"/>
        <v>39</v>
      </c>
      <c r="H55" s="44"/>
      <c r="I55" s="45"/>
      <c r="J55" s="47">
        <f t="shared" si="6"/>
        <v>16236</v>
      </c>
      <c r="K55" s="48"/>
      <c r="L55" s="48"/>
      <c r="M55" s="48"/>
      <c r="N55" s="49"/>
      <c r="O55" s="47">
        <f t="shared" si="7"/>
        <v>213</v>
      </c>
      <c r="P55" s="48"/>
      <c r="Q55" s="48"/>
      <c r="R55" s="48"/>
      <c r="S55" s="49"/>
      <c r="T55" s="47">
        <f t="shared" si="8"/>
        <v>179744</v>
      </c>
      <c r="U55" s="48"/>
      <c r="V55" s="48"/>
      <c r="W55" s="48"/>
      <c r="X55" s="48"/>
      <c r="Y55" s="50"/>
      <c r="Z55" s="51" t="str">
        <f t="shared" ref="Z55" si="113">IF(AND(Z49&lt;S$8,AR$8=3),Z49+1,"")</f>
        <v/>
      </c>
      <c r="AA55" s="52"/>
      <c r="AB55" s="53"/>
      <c r="AC55" s="25" t="str">
        <f t="shared" ref="AC55" si="114">IF(AND(Z49&lt;S$8,AR$8=3),IF(Z55=S$8,AM49,J$13-AH55),"")</f>
        <v/>
      </c>
      <c r="AD55" s="26"/>
      <c r="AE55" s="26"/>
      <c r="AF55" s="26"/>
      <c r="AG55" s="54"/>
      <c r="AH55" s="25" t="str">
        <f t="shared" ref="AH55" si="115">IF(AND(Z49&lt;S$8,AR$8=3),TRUNC(AM49*AR$7),"")</f>
        <v/>
      </c>
      <c r="AI55" s="26"/>
      <c r="AJ55" s="26"/>
      <c r="AK55" s="26"/>
      <c r="AL55" s="54"/>
      <c r="AM55" s="25">
        <f t="shared" ref="AM55" si="116">IF(AND(Z49&lt;S$8,AR$8=3),IF(Z55=S$8,0,AM49-AC55),IF(AM54&gt;0,AM54,""))</f>
        <v>178048</v>
      </c>
      <c r="AN55" s="26"/>
      <c r="AO55" s="26"/>
      <c r="AP55" s="26"/>
      <c r="AQ55" s="26"/>
      <c r="AR55" s="27"/>
      <c r="AS55" s="26">
        <f t="shared" si="2"/>
        <v>357792</v>
      </c>
      <c r="AT55" s="26"/>
      <c r="AU55" s="26"/>
      <c r="AV55" s="26"/>
      <c r="AW55" s="26"/>
      <c r="AX55" s="27"/>
    </row>
    <row r="56" spans="2:50" ht="15" customHeight="1" thickBot="1" x14ac:dyDescent="0.45">
      <c r="B56" s="73">
        <f t="shared" si="3"/>
        <v>2027</v>
      </c>
      <c r="C56" s="74"/>
      <c r="D56" s="75"/>
      <c r="E56" s="76">
        <f t="shared" si="4"/>
        <v>6</v>
      </c>
      <c r="F56" s="74"/>
      <c r="G56" s="73">
        <f t="shared" si="5"/>
        <v>40</v>
      </c>
      <c r="H56" s="74"/>
      <c r="I56" s="75"/>
      <c r="J56" s="77">
        <f t="shared" si="6"/>
        <v>16253</v>
      </c>
      <c r="K56" s="78"/>
      <c r="L56" s="78"/>
      <c r="M56" s="78"/>
      <c r="N56" s="79"/>
      <c r="O56" s="77">
        <f t="shared" si="7"/>
        <v>196</v>
      </c>
      <c r="P56" s="78"/>
      <c r="Q56" s="78"/>
      <c r="R56" s="78"/>
      <c r="S56" s="79"/>
      <c r="T56" s="77">
        <f t="shared" si="8"/>
        <v>163491</v>
      </c>
      <c r="U56" s="78"/>
      <c r="V56" s="78"/>
      <c r="W56" s="78"/>
      <c r="X56" s="78"/>
      <c r="Y56" s="80"/>
      <c r="Z56" s="81">
        <f t="shared" ref="Z56" si="117">IF(AND(Z50&lt;S$8,AR$8=4),Z50+1,"")</f>
        <v>7</v>
      </c>
      <c r="AA56" s="82"/>
      <c r="AB56" s="83"/>
      <c r="AC56" s="55">
        <f t="shared" ref="AC56" si="118">IF(AND(Z50&lt;S$8,AR$8=4),IF(Z56=S$8,AM50,J$13-AH56),"")</f>
        <v>88737</v>
      </c>
      <c r="AD56" s="56"/>
      <c r="AE56" s="56"/>
      <c r="AF56" s="56"/>
      <c r="AG56" s="84"/>
      <c r="AH56" s="55">
        <f t="shared" ref="AH56" si="119">IF(AND(Z50&lt;S$8,AR$8=4),TRUNC(AM50*AR$7),"")</f>
        <v>1165</v>
      </c>
      <c r="AI56" s="56"/>
      <c r="AJ56" s="56"/>
      <c r="AK56" s="56"/>
      <c r="AL56" s="84"/>
      <c r="AM56" s="55">
        <f t="shared" ref="AM56" si="120">IF(AND(Z50&lt;S$8,AR$8=4),IF(Z56=S$8,0,AM50-AC56),IF(AM55&gt;0,AM55,""))</f>
        <v>89311</v>
      </c>
      <c r="AN56" s="56"/>
      <c r="AO56" s="56"/>
      <c r="AP56" s="56"/>
      <c r="AQ56" s="56"/>
      <c r="AR56" s="57"/>
      <c r="AS56" s="56">
        <f t="shared" si="2"/>
        <v>252802</v>
      </c>
      <c r="AT56" s="56"/>
      <c r="AU56" s="56"/>
      <c r="AV56" s="56"/>
      <c r="AW56" s="56"/>
      <c r="AX56" s="57"/>
    </row>
    <row r="57" spans="2:50" ht="15" customHeight="1" x14ac:dyDescent="0.4">
      <c r="B57" s="88">
        <f t="shared" si="3"/>
        <v>2027</v>
      </c>
      <c r="C57" s="89"/>
      <c r="D57" s="90"/>
      <c r="E57" s="91">
        <f t="shared" si="4"/>
        <v>7</v>
      </c>
      <c r="F57" s="89"/>
      <c r="G57" s="88">
        <f t="shared" si="5"/>
        <v>41</v>
      </c>
      <c r="H57" s="89"/>
      <c r="I57" s="90"/>
      <c r="J57" s="92">
        <f t="shared" si="6"/>
        <v>16271</v>
      </c>
      <c r="K57" s="93"/>
      <c r="L57" s="93"/>
      <c r="M57" s="93"/>
      <c r="N57" s="94"/>
      <c r="O57" s="92">
        <f t="shared" si="7"/>
        <v>178</v>
      </c>
      <c r="P57" s="93"/>
      <c r="Q57" s="93"/>
      <c r="R57" s="93"/>
      <c r="S57" s="94"/>
      <c r="T57" s="92">
        <f t="shared" si="8"/>
        <v>147220</v>
      </c>
      <c r="U57" s="93"/>
      <c r="V57" s="93"/>
      <c r="W57" s="93"/>
      <c r="X57" s="93"/>
      <c r="Y57" s="95"/>
      <c r="Z57" s="96" t="str">
        <f t="shared" ref="Z57" si="121">IF(AND(Z51&lt;S$8,AR$8=5),Z51+1,"")</f>
        <v/>
      </c>
      <c r="AA57" s="97"/>
      <c r="AB57" s="98"/>
      <c r="AC57" s="85" t="str">
        <f t="shared" ref="AC57" si="122">IF(AND(Z51&lt;S$8,AR$8=5),IF(Z57=S$8,AM51,J$13-AH57),"")</f>
        <v/>
      </c>
      <c r="AD57" s="86"/>
      <c r="AE57" s="86"/>
      <c r="AF57" s="86"/>
      <c r="AG57" s="99"/>
      <c r="AH57" s="85" t="str">
        <f t="shared" ref="AH57" si="123">IF(AND(Z51&lt;S$8,AR$8=5),TRUNC(AM51*AR$7),"")</f>
        <v/>
      </c>
      <c r="AI57" s="86"/>
      <c r="AJ57" s="86"/>
      <c r="AK57" s="86"/>
      <c r="AL57" s="99"/>
      <c r="AM57" s="85">
        <f t="shared" ref="AM57" si="124">IF(AND(Z51&lt;S$8,AR$8=5),IF(Z57=S$8,0,AM51-AC57),IF(AM56&gt;0,AM56,""))</f>
        <v>89311</v>
      </c>
      <c r="AN57" s="86"/>
      <c r="AO57" s="86"/>
      <c r="AP57" s="86"/>
      <c r="AQ57" s="86"/>
      <c r="AR57" s="87"/>
      <c r="AS57" s="86">
        <f t="shared" si="2"/>
        <v>236531</v>
      </c>
      <c r="AT57" s="86"/>
      <c r="AU57" s="86"/>
      <c r="AV57" s="86"/>
      <c r="AW57" s="86"/>
      <c r="AX57" s="87"/>
    </row>
    <row r="58" spans="2:50" ht="15" customHeight="1" x14ac:dyDescent="0.4">
      <c r="B58" s="43">
        <f t="shared" si="3"/>
        <v>2027</v>
      </c>
      <c r="C58" s="44"/>
      <c r="D58" s="45"/>
      <c r="E58" s="46">
        <f t="shared" si="4"/>
        <v>8</v>
      </c>
      <c r="F58" s="44"/>
      <c r="G58" s="43">
        <f t="shared" si="5"/>
        <v>42</v>
      </c>
      <c r="H58" s="44"/>
      <c r="I58" s="45"/>
      <c r="J58" s="47">
        <f t="shared" si="6"/>
        <v>16289</v>
      </c>
      <c r="K58" s="48"/>
      <c r="L58" s="48"/>
      <c r="M58" s="48"/>
      <c r="N58" s="49"/>
      <c r="O58" s="47">
        <f t="shared" si="7"/>
        <v>160</v>
      </c>
      <c r="P58" s="48"/>
      <c r="Q58" s="48"/>
      <c r="R58" s="48"/>
      <c r="S58" s="49"/>
      <c r="T58" s="47">
        <f t="shared" si="8"/>
        <v>130931</v>
      </c>
      <c r="U58" s="48"/>
      <c r="V58" s="48"/>
      <c r="W58" s="48"/>
      <c r="X58" s="48"/>
      <c r="Y58" s="50"/>
      <c r="Z58" s="51" t="str">
        <f t="shared" ref="Z58" si="125">IF(AND(Z52&lt;S$8,AR$8=6),Z52+1,"")</f>
        <v/>
      </c>
      <c r="AA58" s="52"/>
      <c r="AB58" s="53"/>
      <c r="AC58" s="25" t="str">
        <f t="shared" ref="AC58" si="126">IF(AND(Z52&lt;S$8,AR$8=6),IF(Z58=S$8,AM52,J$13-AH58),"")</f>
        <v/>
      </c>
      <c r="AD58" s="26"/>
      <c r="AE58" s="26"/>
      <c r="AF58" s="26"/>
      <c r="AG58" s="54"/>
      <c r="AH58" s="25" t="str">
        <f t="shared" ref="AH58" si="127">IF(AND(Z52&lt;S$8,AR$8=6),TRUNC(AM52*AR$7),"")</f>
        <v/>
      </c>
      <c r="AI58" s="26"/>
      <c r="AJ58" s="26"/>
      <c r="AK58" s="26"/>
      <c r="AL58" s="54"/>
      <c r="AM58" s="25">
        <f t="shared" ref="AM58" si="128">IF(AND(Z52&lt;S$8,AR$8=6),IF(Z58=S$8,0,AM52-AC58),IF(AM57&gt;0,AM57,""))</f>
        <v>89311</v>
      </c>
      <c r="AN58" s="26"/>
      <c r="AO58" s="26"/>
      <c r="AP58" s="26"/>
      <c r="AQ58" s="26"/>
      <c r="AR58" s="27"/>
      <c r="AS58" s="26">
        <f t="shared" si="2"/>
        <v>220242</v>
      </c>
      <c r="AT58" s="26"/>
      <c r="AU58" s="26"/>
      <c r="AV58" s="26"/>
      <c r="AW58" s="26"/>
      <c r="AX58" s="27"/>
    </row>
    <row r="59" spans="2:50" ht="15" customHeight="1" x14ac:dyDescent="0.4">
      <c r="B59" s="43">
        <f t="shared" si="3"/>
        <v>2027</v>
      </c>
      <c r="C59" s="44"/>
      <c r="D59" s="45"/>
      <c r="E59" s="46">
        <f t="shared" si="4"/>
        <v>9</v>
      </c>
      <c r="F59" s="44"/>
      <c r="G59" s="43">
        <f t="shared" si="5"/>
        <v>43</v>
      </c>
      <c r="H59" s="44"/>
      <c r="I59" s="45"/>
      <c r="J59" s="47">
        <f t="shared" si="6"/>
        <v>16307</v>
      </c>
      <c r="K59" s="48"/>
      <c r="L59" s="48"/>
      <c r="M59" s="48"/>
      <c r="N59" s="49"/>
      <c r="O59" s="47">
        <f t="shared" si="7"/>
        <v>142</v>
      </c>
      <c r="P59" s="48"/>
      <c r="Q59" s="48"/>
      <c r="R59" s="48"/>
      <c r="S59" s="49"/>
      <c r="T59" s="47">
        <f t="shared" si="8"/>
        <v>114624</v>
      </c>
      <c r="U59" s="48"/>
      <c r="V59" s="48"/>
      <c r="W59" s="48"/>
      <c r="X59" s="48"/>
      <c r="Y59" s="50"/>
      <c r="Z59" s="51" t="str">
        <f t="shared" ref="Z59" si="129">IF(AND(Z53&lt;S$8,AR$8=1),Z53+1,"")</f>
        <v/>
      </c>
      <c r="AA59" s="52"/>
      <c r="AB59" s="53"/>
      <c r="AC59" s="25" t="str">
        <f t="shared" ref="AC59" si="130">IF(AND(Z53&lt;S$8,AR$8=1),IF(Z59=S$8,AM53,J$13-AH59),"")</f>
        <v/>
      </c>
      <c r="AD59" s="26"/>
      <c r="AE59" s="26"/>
      <c r="AF59" s="26"/>
      <c r="AG59" s="54"/>
      <c r="AH59" s="25" t="str">
        <f t="shared" ref="AH59" si="131">IF(AND(Z53&lt;S$8,AR$8=1),TRUNC(AM53*AR$7),"")</f>
        <v/>
      </c>
      <c r="AI59" s="26"/>
      <c r="AJ59" s="26"/>
      <c r="AK59" s="26"/>
      <c r="AL59" s="54"/>
      <c r="AM59" s="25">
        <f t="shared" ref="AM59" si="132">IF(AND(Z53&lt;S$8,AR$8=1),IF(Z59=S$8,0,AM53-AC59),IF(AM58&gt;0,AM58,""))</f>
        <v>89311</v>
      </c>
      <c r="AN59" s="26"/>
      <c r="AO59" s="26"/>
      <c r="AP59" s="26"/>
      <c r="AQ59" s="26"/>
      <c r="AR59" s="27"/>
      <c r="AS59" s="26">
        <f t="shared" si="2"/>
        <v>203935</v>
      </c>
      <c r="AT59" s="26"/>
      <c r="AU59" s="26"/>
      <c r="AV59" s="26"/>
      <c r="AW59" s="26"/>
      <c r="AX59" s="27"/>
    </row>
    <row r="60" spans="2:50" ht="15" customHeight="1" x14ac:dyDescent="0.4">
      <c r="B60" s="43">
        <f t="shared" si="3"/>
        <v>2027</v>
      </c>
      <c r="C60" s="44"/>
      <c r="D60" s="45"/>
      <c r="E60" s="46">
        <f t="shared" si="4"/>
        <v>10</v>
      </c>
      <c r="F60" s="44"/>
      <c r="G60" s="43">
        <f t="shared" si="5"/>
        <v>44</v>
      </c>
      <c r="H60" s="44"/>
      <c r="I60" s="45"/>
      <c r="J60" s="47">
        <f t="shared" si="6"/>
        <v>16324</v>
      </c>
      <c r="K60" s="48"/>
      <c r="L60" s="48"/>
      <c r="M60" s="48"/>
      <c r="N60" s="49"/>
      <c r="O60" s="47">
        <f t="shared" si="7"/>
        <v>125</v>
      </c>
      <c r="P60" s="48"/>
      <c r="Q60" s="48"/>
      <c r="R60" s="48"/>
      <c r="S60" s="49"/>
      <c r="T60" s="47">
        <f t="shared" si="8"/>
        <v>98300</v>
      </c>
      <c r="U60" s="48"/>
      <c r="V60" s="48"/>
      <c r="W60" s="48"/>
      <c r="X60" s="48"/>
      <c r="Y60" s="50"/>
      <c r="Z60" s="51" t="str">
        <f t="shared" ref="Z60" si="133">IF(AND(Z54&lt;S$8,AR$8=2),Z54+1,"")</f>
        <v/>
      </c>
      <c r="AA60" s="52"/>
      <c r="AB60" s="53"/>
      <c r="AC60" s="25" t="str">
        <f t="shared" ref="AC60" si="134">IF(AND(Z54&lt;S$8,AR$8=2),IF(Z60=S$8,AM54,J$13-AH60),"")</f>
        <v/>
      </c>
      <c r="AD60" s="26"/>
      <c r="AE60" s="26"/>
      <c r="AF60" s="26"/>
      <c r="AG60" s="54"/>
      <c r="AH60" s="25" t="str">
        <f t="shared" ref="AH60" si="135">IF(AND(Z54&lt;S$8,AR$8=2),TRUNC(AM54*AR$7),"")</f>
        <v/>
      </c>
      <c r="AI60" s="26"/>
      <c r="AJ60" s="26"/>
      <c r="AK60" s="26"/>
      <c r="AL60" s="54"/>
      <c r="AM60" s="25">
        <f t="shared" ref="AM60" si="136">IF(AND(Z54&lt;S$8,AR$8=2),IF(Z60=S$8,0,AM54-AC60),IF(AM59&gt;0,AM59,""))</f>
        <v>89311</v>
      </c>
      <c r="AN60" s="26"/>
      <c r="AO60" s="26"/>
      <c r="AP60" s="26"/>
      <c r="AQ60" s="26"/>
      <c r="AR60" s="27"/>
      <c r="AS60" s="26">
        <f t="shared" si="2"/>
        <v>187611</v>
      </c>
      <c r="AT60" s="26"/>
      <c r="AU60" s="26"/>
      <c r="AV60" s="26"/>
      <c r="AW60" s="26"/>
      <c r="AX60" s="27"/>
    </row>
    <row r="61" spans="2:50" ht="15" customHeight="1" thickBot="1" x14ac:dyDescent="0.45">
      <c r="B61" s="73">
        <f t="shared" si="3"/>
        <v>2027</v>
      </c>
      <c r="C61" s="74"/>
      <c r="D61" s="75"/>
      <c r="E61" s="76">
        <f t="shared" si="4"/>
        <v>11</v>
      </c>
      <c r="F61" s="74"/>
      <c r="G61" s="73">
        <f t="shared" si="5"/>
        <v>45</v>
      </c>
      <c r="H61" s="74"/>
      <c r="I61" s="75"/>
      <c r="J61" s="77">
        <f t="shared" si="6"/>
        <v>16342</v>
      </c>
      <c r="K61" s="78"/>
      <c r="L61" s="78"/>
      <c r="M61" s="78"/>
      <c r="N61" s="79"/>
      <c r="O61" s="77">
        <f t="shared" si="7"/>
        <v>107</v>
      </c>
      <c r="P61" s="78"/>
      <c r="Q61" s="78"/>
      <c r="R61" s="78"/>
      <c r="S61" s="79"/>
      <c r="T61" s="77">
        <f t="shared" si="8"/>
        <v>81958</v>
      </c>
      <c r="U61" s="78"/>
      <c r="V61" s="78"/>
      <c r="W61" s="78"/>
      <c r="X61" s="78"/>
      <c r="Y61" s="80"/>
      <c r="Z61" s="81" t="str">
        <f t="shared" ref="Z61" si="137">IF(AND(Z55&lt;S$8,AR$8=3),Z55+1,"")</f>
        <v/>
      </c>
      <c r="AA61" s="82"/>
      <c r="AB61" s="83"/>
      <c r="AC61" s="55" t="str">
        <f t="shared" ref="AC61" si="138">IF(AND(Z55&lt;S$8,AR$8=3),IF(Z61=S$8,AM55,J$13-AH61),"")</f>
        <v/>
      </c>
      <c r="AD61" s="56"/>
      <c r="AE61" s="56"/>
      <c r="AF61" s="56"/>
      <c r="AG61" s="84"/>
      <c r="AH61" s="55" t="str">
        <f t="shared" ref="AH61" si="139">IF(AND(Z55&lt;S$8,AR$8=3),TRUNC(AM55*AR$7),"")</f>
        <v/>
      </c>
      <c r="AI61" s="56"/>
      <c r="AJ61" s="56"/>
      <c r="AK61" s="56"/>
      <c r="AL61" s="84"/>
      <c r="AM61" s="55">
        <f t="shared" ref="AM61" si="140">IF(AND(Z55&lt;S$8,AR$8=3),IF(Z61=S$8,0,AM55-AC61),IF(AM60&gt;0,AM60,""))</f>
        <v>89311</v>
      </c>
      <c r="AN61" s="56"/>
      <c r="AO61" s="56"/>
      <c r="AP61" s="56"/>
      <c r="AQ61" s="56"/>
      <c r="AR61" s="57"/>
      <c r="AS61" s="56">
        <f t="shared" si="2"/>
        <v>171269</v>
      </c>
      <c r="AT61" s="56"/>
      <c r="AU61" s="56"/>
      <c r="AV61" s="56"/>
      <c r="AW61" s="56"/>
      <c r="AX61" s="57"/>
    </row>
    <row r="62" spans="2:50" ht="15" customHeight="1" x14ac:dyDescent="0.4">
      <c r="B62" s="88">
        <f t="shared" si="3"/>
        <v>2027</v>
      </c>
      <c r="C62" s="89"/>
      <c r="D62" s="90"/>
      <c r="E62" s="91">
        <f t="shared" si="4"/>
        <v>12</v>
      </c>
      <c r="F62" s="89"/>
      <c r="G62" s="88">
        <f t="shared" si="5"/>
        <v>46</v>
      </c>
      <c r="H62" s="89"/>
      <c r="I62" s="90"/>
      <c r="J62" s="92">
        <f t="shared" si="6"/>
        <v>16360</v>
      </c>
      <c r="K62" s="93"/>
      <c r="L62" s="93"/>
      <c r="M62" s="93"/>
      <c r="N62" s="94"/>
      <c r="O62" s="92">
        <f t="shared" si="7"/>
        <v>89</v>
      </c>
      <c r="P62" s="93"/>
      <c r="Q62" s="93"/>
      <c r="R62" s="93"/>
      <c r="S62" s="94"/>
      <c r="T62" s="92">
        <f t="shared" si="8"/>
        <v>65598</v>
      </c>
      <c r="U62" s="93"/>
      <c r="V62" s="93"/>
      <c r="W62" s="93"/>
      <c r="X62" s="93"/>
      <c r="Y62" s="95"/>
      <c r="Z62" s="96">
        <f t="shared" ref="Z62" si="141">IF(AND(Z56&lt;S$8,AR$8=4),Z56+1,"")</f>
        <v>8</v>
      </c>
      <c r="AA62" s="97"/>
      <c r="AB62" s="98"/>
      <c r="AC62" s="85">
        <f t="shared" ref="AC62" si="142">IF(AND(Z56&lt;S$8,AR$8=4),IF(Z62=S$8,AM56,J$13-AH62),"")</f>
        <v>89311</v>
      </c>
      <c r="AD62" s="86"/>
      <c r="AE62" s="86"/>
      <c r="AF62" s="86"/>
      <c r="AG62" s="99"/>
      <c r="AH62" s="85">
        <f t="shared" ref="AH62" si="143">IF(AND(Z56&lt;S$8,AR$8=4),TRUNC(AM56*AR$7),"")</f>
        <v>584</v>
      </c>
      <c r="AI62" s="86"/>
      <c r="AJ62" s="86"/>
      <c r="AK62" s="86"/>
      <c r="AL62" s="99"/>
      <c r="AM62" s="85">
        <f t="shared" ref="AM62" si="144">IF(AND(Z56&lt;S$8,AR$8=4),IF(Z62=S$8,0,AM56-AC62),IF(AM61&gt;0,AM61,""))</f>
        <v>0</v>
      </c>
      <c r="AN62" s="86"/>
      <c r="AO62" s="86"/>
      <c r="AP62" s="86"/>
      <c r="AQ62" s="86"/>
      <c r="AR62" s="87"/>
      <c r="AS62" s="86">
        <f t="shared" si="2"/>
        <v>65598</v>
      </c>
      <c r="AT62" s="86"/>
      <c r="AU62" s="86"/>
      <c r="AV62" s="86"/>
      <c r="AW62" s="86"/>
      <c r="AX62" s="87"/>
    </row>
    <row r="63" spans="2:50" ht="15" customHeight="1" x14ac:dyDescent="0.4">
      <c r="B63" s="43">
        <f t="shared" si="3"/>
        <v>2028</v>
      </c>
      <c r="C63" s="44"/>
      <c r="D63" s="45"/>
      <c r="E63" s="46">
        <f t="shared" si="4"/>
        <v>1</v>
      </c>
      <c r="F63" s="44"/>
      <c r="G63" s="43">
        <f t="shared" si="5"/>
        <v>47</v>
      </c>
      <c r="H63" s="44"/>
      <c r="I63" s="45"/>
      <c r="J63" s="47">
        <f t="shared" si="6"/>
        <v>16378</v>
      </c>
      <c r="K63" s="48"/>
      <c r="L63" s="48"/>
      <c r="M63" s="48"/>
      <c r="N63" s="49"/>
      <c r="O63" s="47">
        <f t="shared" si="7"/>
        <v>71</v>
      </c>
      <c r="P63" s="48"/>
      <c r="Q63" s="48"/>
      <c r="R63" s="48"/>
      <c r="S63" s="49"/>
      <c r="T63" s="47">
        <f t="shared" si="8"/>
        <v>49220</v>
      </c>
      <c r="U63" s="48"/>
      <c r="V63" s="48"/>
      <c r="W63" s="48"/>
      <c r="X63" s="48"/>
      <c r="Y63" s="50"/>
      <c r="Z63" s="51" t="str">
        <f t="shared" ref="Z63" si="145">IF(AND(Z57&lt;S$8,AR$8=5),Z57+1,"")</f>
        <v/>
      </c>
      <c r="AA63" s="52"/>
      <c r="AB63" s="53"/>
      <c r="AC63" s="25" t="str">
        <f t="shared" ref="AC63" si="146">IF(AND(Z57&lt;S$8,AR$8=5),IF(Z63=S$8,AM57,J$13-AH63),"")</f>
        <v/>
      </c>
      <c r="AD63" s="26"/>
      <c r="AE63" s="26"/>
      <c r="AF63" s="26"/>
      <c r="AG63" s="54"/>
      <c r="AH63" s="25" t="str">
        <f t="shared" ref="AH63" si="147">IF(AND(Z57&lt;S$8,AR$8=5),TRUNC(AM57*AR$7),"")</f>
        <v/>
      </c>
      <c r="AI63" s="26"/>
      <c r="AJ63" s="26"/>
      <c r="AK63" s="26"/>
      <c r="AL63" s="54"/>
      <c r="AM63" s="25" t="str">
        <f t="shared" ref="AM63" si="148">IF(AND(Z57&lt;S$8,AR$8=5),IF(Z63=S$8,0,AM57-AC63),IF(AM62&gt;0,AM62,""))</f>
        <v/>
      </c>
      <c r="AN63" s="26"/>
      <c r="AO63" s="26"/>
      <c r="AP63" s="26"/>
      <c r="AQ63" s="26"/>
      <c r="AR63" s="27"/>
      <c r="AS63" s="26">
        <f t="shared" si="2"/>
        <v>49220</v>
      </c>
      <c r="AT63" s="26"/>
      <c r="AU63" s="26"/>
      <c r="AV63" s="26"/>
      <c r="AW63" s="26"/>
      <c r="AX63" s="27"/>
    </row>
    <row r="64" spans="2:50" ht="15" customHeight="1" x14ac:dyDescent="0.4">
      <c r="B64" s="43">
        <f t="shared" si="3"/>
        <v>2028</v>
      </c>
      <c r="C64" s="44"/>
      <c r="D64" s="45"/>
      <c r="E64" s="46">
        <f t="shared" si="4"/>
        <v>2</v>
      </c>
      <c r="F64" s="44"/>
      <c r="G64" s="43">
        <f t="shared" si="5"/>
        <v>48</v>
      </c>
      <c r="H64" s="44"/>
      <c r="I64" s="45"/>
      <c r="J64" s="47">
        <f t="shared" si="6"/>
        <v>16396</v>
      </c>
      <c r="K64" s="48"/>
      <c r="L64" s="48"/>
      <c r="M64" s="48"/>
      <c r="N64" s="49"/>
      <c r="O64" s="47">
        <f t="shared" si="7"/>
        <v>53</v>
      </c>
      <c r="P64" s="48"/>
      <c r="Q64" s="48"/>
      <c r="R64" s="48"/>
      <c r="S64" s="49"/>
      <c r="T64" s="47">
        <f t="shared" si="8"/>
        <v>32824</v>
      </c>
      <c r="U64" s="48"/>
      <c r="V64" s="48"/>
      <c r="W64" s="48"/>
      <c r="X64" s="48"/>
      <c r="Y64" s="50"/>
      <c r="Z64" s="51" t="str">
        <f t="shared" ref="Z64" si="149">IF(AND(Z58&lt;S$8,AR$8=6),Z58+1,"")</f>
        <v/>
      </c>
      <c r="AA64" s="52"/>
      <c r="AB64" s="53"/>
      <c r="AC64" s="25" t="str">
        <f t="shared" ref="AC64" si="150">IF(AND(Z58&lt;S$8,AR$8=6),IF(Z64=S$8,AM58,J$13-AH64),"")</f>
        <v/>
      </c>
      <c r="AD64" s="26"/>
      <c r="AE64" s="26"/>
      <c r="AF64" s="26"/>
      <c r="AG64" s="54"/>
      <c r="AH64" s="25" t="str">
        <f t="shared" ref="AH64" si="151">IF(AND(Z58&lt;S$8,AR$8=6),TRUNC(AM58*AR$7),"")</f>
        <v/>
      </c>
      <c r="AI64" s="26"/>
      <c r="AJ64" s="26"/>
      <c r="AK64" s="26"/>
      <c r="AL64" s="54"/>
      <c r="AM64" s="25" t="str">
        <f t="shared" ref="AM64" si="152">IF(AND(Z58&lt;S$8,AR$8=6),IF(Z64=S$8,0,AM58-AC64),IF(AM63&gt;0,AM63,""))</f>
        <v/>
      </c>
      <c r="AN64" s="26"/>
      <c r="AO64" s="26"/>
      <c r="AP64" s="26"/>
      <c r="AQ64" s="26"/>
      <c r="AR64" s="27"/>
      <c r="AS64" s="26">
        <f t="shared" si="2"/>
        <v>32824</v>
      </c>
      <c r="AT64" s="26"/>
      <c r="AU64" s="26"/>
      <c r="AV64" s="26"/>
      <c r="AW64" s="26"/>
      <c r="AX64" s="27"/>
    </row>
    <row r="65" spans="2:50" ht="15" customHeight="1" x14ac:dyDescent="0.4">
      <c r="B65" s="43">
        <f t="shared" si="3"/>
        <v>2028</v>
      </c>
      <c r="C65" s="44"/>
      <c r="D65" s="45"/>
      <c r="E65" s="46">
        <f t="shared" si="4"/>
        <v>3</v>
      </c>
      <c r="F65" s="44"/>
      <c r="G65" s="43">
        <f t="shared" si="5"/>
        <v>49</v>
      </c>
      <c r="H65" s="44"/>
      <c r="I65" s="45"/>
      <c r="J65" s="47">
        <f t="shared" si="6"/>
        <v>16414</v>
      </c>
      <c r="K65" s="48"/>
      <c r="L65" s="48"/>
      <c r="M65" s="48"/>
      <c r="N65" s="49"/>
      <c r="O65" s="47">
        <f t="shared" si="7"/>
        <v>35</v>
      </c>
      <c r="P65" s="48"/>
      <c r="Q65" s="48"/>
      <c r="R65" s="48"/>
      <c r="S65" s="49"/>
      <c r="T65" s="47">
        <f t="shared" si="8"/>
        <v>16410</v>
      </c>
      <c r="U65" s="48"/>
      <c r="V65" s="48"/>
      <c r="W65" s="48"/>
      <c r="X65" s="48"/>
      <c r="Y65" s="50"/>
      <c r="Z65" s="51" t="str">
        <f t="shared" ref="Z65" si="153">IF(AND(Z59&lt;S$8,AR$8=1),Z59+1,"")</f>
        <v/>
      </c>
      <c r="AA65" s="52"/>
      <c r="AB65" s="53"/>
      <c r="AC65" s="25" t="str">
        <f t="shared" ref="AC65" si="154">IF(AND(Z59&lt;S$8,AR$8=1),IF(Z65=S$8,AM59,J$13-AH65),"")</f>
        <v/>
      </c>
      <c r="AD65" s="26"/>
      <c r="AE65" s="26"/>
      <c r="AF65" s="26"/>
      <c r="AG65" s="54"/>
      <c r="AH65" s="25" t="str">
        <f t="shared" ref="AH65" si="155">IF(AND(Z59&lt;S$8,AR$8=1),TRUNC(AM59*AR$7),"")</f>
        <v/>
      </c>
      <c r="AI65" s="26"/>
      <c r="AJ65" s="26"/>
      <c r="AK65" s="26"/>
      <c r="AL65" s="54"/>
      <c r="AM65" s="25" t="str">
        <f t="shared" ref="AM65" si="156">IF(AND(Z59&lt;S$8,AR$8=1),IF(Z65=S$8,0,AM59-AC65),IF(AM64&gt;0,AM64,""))</f>
        <v/>
      </c>
      <c r="AN65" s="26"/>
      <c r="AO65" s="26"/>
      <c r="AP65" s="26"/>
      <c r="AQ65" s="26"/>
      <c r="AR65" s="27"/>
      <c r="AS65" s="26">
        <f t="shared" si="2"/>
        <v>16410</v>
      </c>
      <c r="AT65" s="26"/>
      <c r="AU65" s="26"/>
      <c r="AV65" s="26"/>
      <c r="AW65" s="26"/>
      <c r="AX65" s="27"/>
    </row>
    <row r="66" spans="2:50" ht="15" customHeight="1" thickBot="1" x14ac:dyDescent="0.45">
      <c r="B66" s="58">
        <f t="shared" si="3"/>
        <v>2028</v>
      </c>
      <c r="C66" s="59"/>
      <c r="D66" s="60"/>
      <c r="E66" s="61">
        <f t="shared" si="4"/>
        <v>4</v>
      </c>
      <c r="F66" s="59"/>
      <c r="G66" s="58">
        <f t="shared" si="5"/>
        <v>50</v>
      </c>
      <c r="H66" s="59"/>
      <c r="I66" s="60"/>
      <c r="J66" s="62">
        <f t="shared" si="6"/>
        <v>16410</v>
      </c>
      <c r="K66" s="63"/>
      <c r="L66" s="63"/>
      <c r="M66" s="63"/>
      <c r="N66" s="64"/>
      <c r="O66" s="62">
        <f t="shared" si="7"/>
        <v>17</v>
      </c>
      <c r="P66" s="63"/>
      <c r="Q66" s="63"/>
      <c r="R66" s="63"/>
      <c r="S66" s="64"/>
      <c r="T66" s="62">
        <f t="shared" si="8"/>
        <v>0</v>
      </c>
      <c r="U66" s="63"/>
      <c r="V66" s="63"/>
      <c r="W66" s="63"/>
      <c r="X66" s="63"/>
      <c r="Y66" s="65"/>
      <c r="Z66" s="66" t="str">
        <f t="shared" ref="Z66" si="157">IF(AND(Z60&lt;S$8,AR$8=2),Z60+1,"")</f>
        <v/>
      </c>
      <c r="AA66" s="67"/>
      <c r="AB66" s="68"/>
      <c r="AC66" s="69" t="str">
        <f t="shared" ref="AC66" si="158">IF(AND(Z60&lt;S$8,AR$8=2),IF(Z66=S$8,AM60,J$13-AH66),"")</f>
        <v/>
      </c>
      <c r="AD66" s="70"/>
      <c r="AE66" s="70"/>
      <c r="AF66" s="70"/>
      <c r="AG66" s="71"/>
      <c r="AH66" s="69" t="str">
        <f t="shared" ref="AH66" si="159">IF(AND(Z60&lt;S$8,AR$8=2),TRUNC(AM60*AR$7),"")</f>
        <v/>
      </c>
      <c r="AI66" s="70"/>
      <c r="AJ66" s="70"/>
      <c r="AK66" s="70"/>
      <c r="AL66" s="71"/>
      <c r="AM66" s="69" t="str">
        <f t="shared" ref="AM66" si="160">IF(AND(Z60&lt;S$8,AR$8=2),IF(Z66=S$8,0,AM60-AC66),IF(AM65&gt;0,AM65,""))</f>
        <v/>
      </c>
      <c r="AN66" s="70"/>
      <c r="AO66" s="70"/>
      <c r="AP66" s="70"/>
      <c r="AQ66" s="70"/>
      <c r="AR66" s="72"/>
      <c r="AS66" s="70">
        <f t="shared" si="2"/>
        <v>0</v>
      </c>
      <c r="AT66" s="70"/>
      <c r="AU66" s="70"/>
      <c r="AV66" s="70"/>
      <c r="AW66" s="70"/>
      <c r="AX66" s="72"/>
    </row>
    <row r="67" spans="2:50" ht="15" customHeight="1" x14ac:dyDescent="0.4">
      <c r="B67" s="88" t="str">
        <f t="shared" si="3"/>
        <v/>
      </c>
      <c r="C67" s="89"/>
      <c r="D67" s="90"/>
      <c r="E67" s="91" t="str">
        <f t="shared" si="4"/>
        <v/>
      </c>
      <c r="F67" s="89"/>
      <c r="G67" s="88" t="str">
        <f t="shared" si="5"/>
        <v/>
      </c>
      <c r="H67" s="89"/>
      <c r="I67" s="90"/>
      <c r="J67" s="92" t="str">
        <f t="shared" si="6"/>
        <v/>
      </c>
      <c r="K67" s="93"/>
      <c r="L67" s="93"/>
      <c r="M67" s="93"/>
      <c r="N67" s="94"/>
      <c r="O67" s="92" t="str">
        <f t="shared" si="7"/>
        <v/>
      </c>
      <c r="P67" s="93"/>
      <c r="Q67" s="93"/>
      <c r="R67" s="93"/>
      <c r="S67" s="94"/>
      <c r="T67" s="92" t="str">
        <f t="shared" si="8"/>
        <v/>
      </c>
      <c r="U67" s="93"/>
      <c r="V67" s="93"/>
      <c r="W67" s="93"/>
      <c r="X67" s="93"/>
      <c r="Y67" s="95"/>
      <c r="Z67" s="96" t="str">
        <f t="shared" ref="Z67" si="161">IF(AND(Z61&lt;S$8,AR$8=3),Z61+1,"")</f>
        <v/>
      </c>
      <c r="AA67" s="97"/>
      <c r="AB67" s="98"/>
      <c r="AC67" s="85" t="str">
        <f t="shared" ref="AC67" si="162">IF(AND(Z61&lt;S$8,AR$8=3),IF(Z67=S$8,AM61,J$13-AH67),"")</f>
        <v/>
      </c>
      <c r="AD67" s="86"/>
      <c r="AE67" s="86"/>
      <c r="AF67" s="86"/>
      <c r="AG67" s="99"/>
      <c r="AH67" s="85" t="str">
        <f t="shared" ref="AH67" si="163">IF(AND(Z61&lt;S$8,AR$8=3),TRUNC(AM61*AR$7),"")</f>
        <v/>
      </c>
      <c r="AI67" s="86"/>
      <c r="AJ67" s="86"/>
      <c r="AK67" s="86"/>
      <c r="AL67" s="99"/>
      <c r="AM67" s="85" t="str">
        <f t="shared" ref="AM67" si="164">IF(AND(Z61&lt;S$8,AR$8=3),IF(Z67=S$8,0,AM61-AC67),IF(AM66&gt;0,AM66,""))</f>
        <v/>
      </c>
      <c r="AN67" s="86"/>
      <c r="AO67" s="86"/>
      <c r="AP67" s="86"/>
      <c r="AQ67" s="86"/>
      <c r="AR67" s="87"/>
      <c r="AS67" s="86" t="str">
        <f t="shared" si="2"/>
        <v/>
      </c>
      <c r="AT67" s="86"/>
      <c r="AU67" s="86"/>
      <c r="AV67" s="86"/>
      <c r="AW67" s="86"/>
      <c r="AX67" s="87"/>
    </row>
    <row r="68" spans="2:50" ht="15" customHeight="1" x14ac:dyDescent="0.4">
      <c r="B68" s="43" t="str">
        <f t="shared" si="3"/>
        <v/>
      </c>
      <c r="C68" s="44"/>
      <c r="D68" s="45"/>
      <c r="E68" s="46" t="str">
        <f t="shared" si="4"/>
        <v/>
      </c>
      <c r="F68" s="44"/>
      <c r="G68" s="43" t="str">
        <f t="shared" si="5"/>
        <v/>
      </c>
      <c r="H68" s="44"/>
      <c r="I68" s="45"/>
      <c r="J68" s="47" t="str">
        <f t="shared" si="6"/>
        <v/>
      </c>
      <c r="K68" s="48"/>
      <c r="L68" s="48"/>
      <c r="M68" s="48"/>
      <c r="N68" s="49"/>
      <c r="O68" s="47" t="str">
        <f t="shared" si="7"/>
        <v/>
      </c>
      <c r="P68" s="48"/>
      <c r="Q68" s="48"/>
      <c r="R68" s="48"/>
      <c r="S68" s="49"/>
      <c r="T68" s="47" t="str">
        <f t="shared" si="8"/>
        <v/>
      </c>
      <c r="U68" s="48"/>
      <c r="V68" s="48"/>
      <c r="W68" s="48"/>
      <c r="X68" s="48"/>
      <c r="Y68" s="50"/>
      <c r="Z68" s="51" t="str">
        <f t="shared" ref="Z68" si="165">IF(AND(Z62&lt;S$8,AR$8=4),Z62+1,"")</f>
        <v/>
      </c>
      <c r="AA68" s="52"/>
      <c r="AB68" s="53"/>
      <c r="AC68" s="25" t="str">
        <f t="shared" ref="AC68" si="166">IF(AND(Z62&lt;S$8,AR$8=4),IF(Z68=S$8,AM62,J$13-AH68),"")</f>
        <v/>
      </c>
      <c r="AD68" s="26"/>
      <c r="AE68" s="26"/>
      <c r="AF68" s="26"/>
      <c r="AG68" s="54"/>
      <c r="AH68" s="25" t="str">
        <f t="shared" ref="AH68" si="167">IF(AND(Z62&lt;S$8,AR$8=4),TRUNC(AM62*AR$7),"")</f>
        <v/>
      </c>
      <c r="AI68" s="26"/>
      <c r="AJ68" s="26"/>
      <c r="AK68" s="26"/>
      <c r="AL68" s="54"/>
      <c r="AM68" s="25" t="str">
        <f t="shared" ref="AM68" si="168">IF(AND(Z62&lt;S$8,AR$8=4),IF(Z68=S$8,0,AM62-AC68),IF(AM67&gt;0,AM67,""))</f>
        <v/>
      </c>
      <c r="AN68" s="26"/>
      <c r="AO68" s="26"/>
      <c r="AP68" s="26"/>
      <c r="AQ68" s="26"/>
      <c r="AR68" s="27"/>
      <c r="AS68" s="26" t="str">
        <f t="shared" si="2"/>
        <v/>
      </c>
      <c r="AT68" s="26"/>
      <c r="AU68" s="26"/>
      <c r="AV68" s="26"/>
      <c r="AW68" s="26"/>
      <c r="AX68" s="27"/>
    </row>
    <row r="69" spans="2:50" ht="15" customHeight="1" x14ac:dyDescent="0.4">
      <c r="B69" s="43" t="str">
        <f t="shared" si="3"/>
        <v/>
      </c>
      <c r="C69" s="44"/>
      <c r="D69" s="45"/>
      <c r="E69" s="46" t="str">
        <f t="shared" si="4"/>
        <v/>
      </c>
      <c r="F69" s="44"/>
      <c r="G69" s="43" t="str">
        <f t="shared" si="5"/>
        <v/>
      </c>
      <c r="H69" s="44"/>
      <c r="I69" s="45"/>
      <c r="J69" s="47" t="str">
        <f t="shared" si="6"/>
        <v/>
      </c>
      <c r="K69" s="48"/>
      <c r="L69" s="48"/>
      <c r="M69" s="48"/>
      <c r="N69" s="49"/>
      <c r="O69" s="47" t="str">
        <f t="shared" si="7"/>
        <v/>
      </c>
      <c r="P69" s="48"/>
      <c r="Q69" s="48"/>
      <c r="R69" s="48"/>
      <c r="S69" s="49"/>
      <c r="T69" s="47" t="str">
        <f t="shared" si="8"/>
        <v/>
      </c>
      <c r="U69" s="48"/>
      <c r="V69" s="48"/>
      <c r="W69" s="48"/>
      <c r="X69" s="48"/>
      <c r="Y69" s="50"/>
      <c r="Z69" s="51" t="str">
        <f t="shared" ref="Z69" si="169">IF(AND(Z63&lt;S$8,AR$8=5),Z63+1,"")</f>
        <v/>
      </c>
      <c r="AA69" s="52"/>
      <c r="AB69" s="53"/>
      <c r="AC69" s="25" t="str">
        <f t="shared" ref="AC69" si="170">IF(AND(Z63&lt;S$8,AR$8=5),IF(Z69=S$8,AM63,J$13-AH69),"")</f>
        <v/>
      </c>
      <c r="AD69" s="26"/>
      <c r="AE69" s="26"/>
      <c r="AF69" s="26"/>
      <c r="AG69" s="54"/>
      <c r="AH69" s="25" t="str">
        <f t="shared" ref="AH69" si="171">IF(AND(Z63&lt;S$8,AR$8=5),TRUNC(AM63*AR$7),"")</f>
        <v/>
      </c>
      <c r="AI69" s="26"/>
      <c r="AJ69" s="26"/>
      <c r="AK69" s="26"/>
      <c r="AL69" s="54"/>
      <c r="AM69" s="25" t="str">
        <f t="shared" ref="AM69" si="172">IF(AND(Z63&lt;S$8,AR$8=5),IF(Z69=S$8,0,AM63-AC69),IF(AM68&gt;0,AM68,""))</f>
        <v/>
      </c>
      <c r="AN69" s="26"/>
      <c r="AO69" s="26"/>
      <c r="AP69" s="26"/>
      <c r="AQ69" s="26"/>
      <c r="AR69" s="27"/>
      <c r="AS69" s="26" t="str">
        <f t="shared" si="2"/>
        <v/>
      </c>
      <c r="AT69" s="26"/>
      <c r="AU69" s="26"/>
      <c r="AV69" s="26"/>
      <c r="AW69" s="26"/>
      <c r="AX69" s="27"/>
    </row>
    <row r="70" spans="2:50" ht="15" customHeight="1" x14ac:dyDescent="0.4">
      <c r="B70" s="43" t="str">
        <f t="shared" si="3"/>
        <v/>
      </c>
      <c r="C70" s="44"/>
      <c r="D70" s="45"/>
      <c r="E70" s="46" t="str">
        <f t="shared" si="4"/>
        <v/>
      </c>
      <c r="F70" s="44"/>
      <c r="G70" s="43" t="str">
        <f t="shared" si="5"/>
        <v/>
      </c>
      <c r="H70" s="44"/>
      <c r="I70" s="45"/>
      <c r="J70" s="47" t="str">
        <f t="shared" si="6"/>
        <v/>
      </c>
      <c r="K70" s="48"/>
      <c r="L70" s="48"/>
      <c r="M70" s="48"/>
      <c r="N70" s="49"/>
      <c r="O70" s="47" t="str">
        <f t="shared" si="7"/>
        <v/>
      </c>
      <c r="P70" s="48"/>
      <c r="Q70" s="48"/>
      <c r="R70" s="48"/>
      <c r="S70" s="49"/>
      <c r="T70" s="47" t="str">
        <f t="shared" si="8"/>
        <v/>
      </c>
      <c r="U70" s="48"/>
      <c r="V70" s="48"/>
      <c r="W70" s="48"/>
      <c r="X70" s="48"/>
      <c r="Y70" s="50"/>
      <c r="Z70" s="51" t="str">
        <f t="shared" ref="Z70" si="173">IF(AND(Z64&lt;S$8,AR$8=6),Z64+1,"")</f>
        <v/>
      </c>
      <c r="AA70" s="52"/>
      <c r="AB70" s="53"/>
      <c r="AC70" s="25" t="str">
        <f t="shared" ref="AC70" si="174">IF(AND(Z64&lt;S$8,AR$8=6),IF(Z70=S$8,AM64,J$13-AH70),"")</f>
        <v/>
      </c>
      <c r="AD70" s="26"/>
      <c r="AE70" s="26"/>
      <c r="AF70" s="26"/>
      <c r="AG70" s="54"/>
      <c r="AH70" s="25" t="str">
        <f t="shared" ref="AH70" si="175">IF(AND(Z64&lt;S$8,AR$8=6),TRUNC(AM64*AR$7),"")</f>
        <v/>
      </c>
      <c r="AI70" s="26"/>
      <c r="AJ70" s="26"/>
      <c r="AK70" s="26"/>
      <c r="AL70" s="54"/>
      <c r="AM70" s="25" t="str">
        <f t="shared" ref="AM70" si="176">IF(AND(Z64&lt;S$8,AR$8=6),IF(Z70=S$8,0,AM64-AC70),IF(AM69&gt;0,AM69,""))</f>
        <v/>
      </c>
      <c r="AN70" s="26"/>
      <c r="AO70" s="26"/>
      <c r="AP70" s="26"/>
      <c r="AQ70" s="26"/>
      <c r="AR70" s="27"/>
      <c r="AS70" s="26" t="str">
        <f t="shared" si="2"/>
        <v/>
      </c>
      <c r="AT70" s="26"/>
      <c r="AU70" s="26"/>
      <c r="AV70" s="26"/>
      <c r="AW70" s="26"/>
      <c r="AX70" s="27"/>
    </row>
    <row r="71" spans="2:50" ht="15" customHeight="1" thickBot="1" x14ac:dyDescent="0.45">
      <c r="B71" s="73" t="str">
        <f t="shared" si="3"/>
        <v/>
      </c>
      <c r="C71" s="74"/>
      <c r="D71" s="75"/>
      <c r="E71" s="76" t="str">
        <f t="shared" si="4"/>
        <v/>
      </c>
      <c r="F71" s="74"/>
      <c r="G71" s="73" t="str">
        <f t="shared" si="5"/>
        <v/>
      </c>
      <c r="H71" s="74"/>
      <c r="I71" s="75"/>
      <c r="J71" s="77" t="str">
        <f t="shared" si="6"/>
        <v/>
      </c>
      <c r="K71" s="78"/>
      <c r="L71" s="78"/>
      <c r="M71" s="78"/>
      <c r="N71" s="79"/>
      <c r="O71" s="77" t="str">
        <f t="shared" si="7"/>
        <v/>
      </c>
      <c r="P71" s="78"/>
      <c r="Q71" s="78"/>
      <c r="R71" s="78"/>
      <c r="S71" s="79"/>
      <c r="T71" s="77" t="str">
        <f t="shared" si="8"/>
        <v/>
      </c>
      <c r="U71" s="78"/>
      <c r="V71" s="78"/>
      <c r="W71" s="78"/>
      <c r="X71" s="78"/>
      <c r="Y71" s="80"/>
      <c r="Z71" s="81" t="str">
        <f t="shared" ref="Z71" si="177">IF(AND(Z65&lt;S$8,AR$8=1),Z65+1,"")</f>
        <v/>
      </c>
      <c r="AA71" s="82"/>
      <c r="AB71" s="83"/>
      <c r="AC71" s="55" t="str">
        <f t="shared" ref="AC71" si="178">IF(AND(Z65&lt;S$8,AR$8=1),IF(Z71=S$8,AM65,J$13-AH71),"")</f>
        <v/>
      </c>
      <c r="AD71" s="56"/>
      <c r="AE71" s="56"/>
      <c r="AF71" s="56"/>
      <c r="AG71" s="84"/>
      <c r="AH71" s="55" t="str">
        <f t="shared" ref="AH71" si="179">IF(AND(Z65&lt;S$8,AR$8=1),TRUNC(AM65*AR$7),"")</f>
        <v/>
      </c>
      <c r="AI71" s="56"/>
      <c r="AJ71" s="56"/>
      <c r="AK71" s="56"/>
      <c r="AL71" s="84"/>
      <c r="AM71" s="55" t="str">
        <f t="shared" ref="AM71" si="180">IF(AND(Z65&lt;S$8,AR$8=1),IF(Z71=S$8,0,AM65-AC71),IF(AM70&gt;0,AM70,""))</f>
        <v/>
      </c>
      <c r="AN71" s="56"/>
      <c r="AO71" s="56"/>
      <c r="AP71" s="56"/>
      <c r="AQ71" s="56"/>
      <c r="AR71" s="57"/>
      <c r="AS71" s="56" t="str">
        <f t="shared" si="2"/>
        <v/>
      </c>
      <c r="AT71" s="56"/>
      <c r="AU71" s="56"/>
      <c r="AV71" s="56"/>
      <c r="AW71" s="56"/>
      <c r="AX71" s="57"/>
    </row>
    <row r="72" spans="2:50" ht="15" customHeight="1" x14ac:dyDescent="0.4">
      <c r="B72" s="88" t="str">
        <f t="shared" si="3"/>
        <v/>
      </c>
      <c r="C72" s="89"/>
      <c r="D72" s="90"/>
      <c r="E72" s="91" t="str">
        <f t="shared" si="4"/>
        <v/>
      </c>
      <c r="F72" s="89"/>
      <c r="G72" s="88" t="str">
        <f t="shared" si="5"/>
        <v/>
      </c>
      <c r="H72" s="89"/>
      <c r="I72" s="90"/>
      <c r="J72" s="92" t="str">
        <f t="shared" si="6"/>
        <v/>
      </c>
      <c r="K72" s="93"/>
      <c r="L72" s="93"/>
      <c r="M72" s="93"/>
      <c r="N72" s="94"/>
      <c r="O72" s="92" t="str">
        <f t="shared" si="7"/>
        <v/>
      </c>
      <c r="P72" s="93"/>
      <c r="Q72" s="93"/>
      <c r="R72" s="93"/>
      <c r="S72" s="94"/>
      <c r="T72" s="92" t="str">
        <f t="shared" si="8"/>
        <v/>
      </c>
      <c r="U72" s="93"/>
      <c r="V72" s="93"/>
      <c r="W72" s="93"/>
      <c r="X72" s="93"/>
      <c r="Y72" s="95"/>
      <c r="Z72" s="96" t="str">
        <f t="shared" ref="Z72" si="181">IF(AND(Z66&lt;S$8,AR$8=2),Z66+1,"")</f>
        <v/>
      </c>
      <c r="AA72" s="97"/>
      <c r="AB72" s="98"/>
      <c r="AC72" s="85" t="str">
        <f t="shared" ref="AC72" si="182">IF(AND(Z66&lt;S$8,AR$8=2),IF(Z72=S$8,AM66,J$13-AH72),"")</f>
        <v/>
      </c>
      <c r="AD72" s="86"/>
      <c r="AE72" s="86"/>
      <c r="AF72" s="86"/>
      <c r="AG72" s="99"/>
      <c r="AH72" s="85" t="str">
        <f t="shared" ref="AH72" si="183">IF(AND(Z66&lt;S$8,AR$8=2),TRUNC(AM66*AR$7),"")</f>
        <v/>
      </c>
      <c r="AI72" s="86"/>
      <c r="AJ72" s="86"/>
      <c r="AK72" s="86"/>
      <c r="AL72" s="99"/>
      <c r="AM72" s="85" t="str">
        <f t="shared" ref="AM72" si="184">IF(AND(Z66&lt;S$8,AR$8=2),IF(Z72=S$8,0,AM66-AC72),IF(AM71&gt;0,AM71,""))</f>
        <v/>
      </c>
      <c r="AN72" s="86"/>
      <c r="AO72" s="86"/>
      <c r="AP72" s="86"/>
      <c r="AQ72" s="86"/>
      <c r="AR72" s="87"/>
      <c r="AS72" s="86" t="str">
        <f t="shared" si="2"/>
        <v/>
      </c>
      <c r="AT72" s="86"/>
      <c r="AU72" s="86"/>
      <c r="AV72" s="86"/>
      <c r="AW72" s="86"/>
      <c r="AX72" s="87"/>
    </row>
    <row r="73" spans="2:50" ht="15" customHeight="1" x14ac:dyDescent="0.4">
      <c r="B73" s="43" t="str">
        <f t="shared" si="3"/>
        <v/>
      </c>
      <c r="C73" s="44"/>
      <c r="D73" s="45"/>
      <c r="E73" s="46" t="str">
        <f t="shared" si="4"/>
        <v/>
      </c>
      <c r="F73" s="44"/>
      <c r="G73" s="43" t="str">
        <f t="shared" si="5"/>
        <v/>
      </c>
      <c r="H73" s="44"/>
      <c r="I73" s="45"/>
      <c r="J73" s="47" t="str">
        <f t="shared" si="6"/>
        <v/>
      </c>
      <c r="K73" s="48"/>
      <c r="L73" s="48"/>
      <c r="M73" s="48"/>
      <c r="N73" s="49"/>
      <c r="O73" s="47" t="str">
        <f t="shared" si="7"/>
        <v/>
      </c>
      <c r="P73" s="48"/>
      <c r="Q73" s="48"/>
      <c r="R73" s="48"/>
      <c r="S73" s="49"/>
      <c r="T73" s="47" t="str">
        <f t="shared" si="8"/>
        <v/>
      </c>
      <c r="U73" s="48"/>
      <c r="V73" s="48"/>
      <c r="W73" s="48"/>
      <c r="X73" s="48"/>
      <c r="Y73" s="50"/>
      <c r="Z73" s="51" t="str">
        <f t="shared" ref="Z73" si="185">IF(AND(Z67&lt;S$8,AR$8=3),Z67+1,"")</f>
        <v/>
      </c>
      <c r="AA73" s="52"/>
      <c r="AB73" s="53"/>
      <c r="AC73" s="25" t="str">
        <f t="shared" ref="AC73" si="186">IF(AND(Z67&lt;S$8,AR$8=3),IF(Z73=S$8,AM67,J$13-AH73),"")</f>
        <v/>
      </c>
      <c r="AD73" s="26"/>
      <c r="AE73" s="26"/>
      <c r="AF73" s="26"/>
      <c r="AG73" s="54"/>
      <c r="AH73" s="25" t="str">
        <f t="shared" ref="AH73" si="187">IF(AND(Z67&lt;S$8,AR$8=3),TRUNC(AM67*AR$7),"")</f>
        <v/>
      </c>
      <c r="AI73" s="26"/>
      <c r="AJ73" s="26"/>
      <c r="AK73" s="26"/>
      <c r="AL73" s="54"/>
      <c r="AM73" s="25" t="str">
        <f t="shared" ref="AM73" si="188">IF(AND(Z67&lt;S$8,AR$8=3),IF(Z73=S$8,0,AM67-AC73),IF(AM72&gt;0,AM72,""))</f>
        <v/>
      </c>
      <c r="AN73" s="26"/>
      <c r="AO73" s="26"/>
      <c r="AP73" s="26"/>
      <c r="AQ73" s="26"/>
      <c r="AR73" s="27"/>
      <c r="AS73" s="26" t="str">
        <f t="shared" si="2"/>
        <v/>
      </c>
      <c r="AT73" s="26"/>
      <c r="AU73" s="26"/>
      <c r="AV73" s="26"/>
      <c r="AW73" s="26"/>
      <c r="AX73" s="27"/>
    </row>
    <row r="74" spans="2:50" ht="15" customHeight="1" x14ac:dyDescent="0.4">
      <c r="B74" s="43" t="str">
        <f t="shared" si="3"/>
        <v/>
      </c>
      <c r="C74" s="44"/>
      <c r="D74" s="45"/>
      <c r="E74" s="46" t="str">
        <f t="shared" si="4"/>
        <v/>
      </c>
      <c r="F74" s="44"/>
      <c r="G74" s="43" t="str">
        <f t="shared" si="5"/>
        <v/>
      </c>
      <c r="H74" s="44"/>
      <c r="I74" s="45"/>
      <c r="J74" s="47" t="str">
        <f t="shared" si="6"/>
        <v/>
      </c>
      <c r="K74" s="48"/>
      <c r="L74" s="48"/>
      <c r="M74" s="48"/>
      <c r="N74" s="49"/>
      <c r="O74" s="47" t="str">
        <f t="shared" si="7"/>
        <v/>
      </c>
      <c r="P74" s="48"/>
      <c r="Q74" s="48"/>
      <c r="R74" s="48"/>
      <c r="S74" s="49"/>
      <c r="T74" s="47" t="str">
        <f t="shared" si="8"/>
        <v/>
      </c>
      <c r="U74" s="48"/>
      <c r="V74" s="48"/>
      <c r="W74" s="48"/>
      <c r="X74" s="48"/>
      <c r="Y74" s="50"/>
      <c r="Z74" s="51" t="str">
        <f t="shared" ref="Z74" si="189">IF(AND(Z68&lt;S$8,AR$8=4),Z68+1,"")</f>
        <v/>
      </c>
      <c r="AA74" s="52"/>
      <c r="AB74" s="53"/>
      <c r="AC74" s="25" t="str">
        <f t="shared" ref="AC74" si="190">IF(AND(Z68&lt;S$8,AR$8=4),IF(Z74=S$8,AM68,J$13-AH74),"")</f>
        <v/>
      </c>
      <c r="AD74" s="26"/>
      <c r="AE74" s="26"/>
      <c r="AF74" s="26"/>
      <c r="AG74" s="54"/>
      <c r="AH74" s="25" t="str">
        <f t="shared" ref="AH74" si="191">IF(AND(Z68&lt;S$8,AR$8=4),TRUNC(AM68*AR$7),"")</f>
        <v/>
      </c>
      <c r="AI74" s="26"/>
      <c r="AJ74" s="26"/>
      <c r="AK74" s="26"/>
      <c r="AL74" s="54"/>
      <c r="AM74" s="25" t="str">
        <f t="shared" ref="AM74" si="192">IF(AND(Z68&lt;S$8,AR$8=4),IF(Z74=S$8,0,AM68-AC74),IF(AM73&gt;0,AM73,""))</f>
        <v/>
      </c>
      <c r="AN74" s="26"/>
      <c r="AO74" s="26"/>
      <c r="AP74" s="26"/>
      <c r="AQ74" s="26"/>
      <c r="AR74" s="27"/>
      <c r="AS74" s="26" t="str">
        <f t="shared" si="2"/>
        <v/>
      </c>
      <c r="AT74" s="26"/>
      <c r="AU74" s="26"/>
      <c r="AV74" s="26"/>
      <c r="AW74" s="26"/>
      <c r="AX74" s="27"/>
    </row>
    <row r="75" spans="2:50" ht="15" customHeight="1" x14ac:dyDescent="0.4">
      <c r="B75" s="43" t="str">
        <f t="shared" si="3"/>
        <v/>
      </c>
      <c r="C75" s="44"/>
      <c r="D75" s="45"/>
      <c r="E75" s="46" t="str">
        <f t="shared" si="4"/>
        <v/>
      </c>
      <c r="F75" s="44"/>
      <c r="G75" s="43" t="str">
        <f t="shared" si="5"/>
        <v/>
      </c>
      <c r="H75" s="44"/>
      <c r="I75" s="45"/>
      <c r="J75" s="47" t="str">
        <f t="shared" si="6"/>
        <v/>
      </c>
      <c r="K75" s="48"/>
      <c r="L75" s="48"/>
      <c r="M75" s="48"/>
      <c r="N75" s="49"/>
      <c r="O75" s="47" t="str">
        <f t="shared" si="7"/>
        <v/>
      </c>
      <c r="P75" s="48"/>
      <c r="Q75" s="48"/>
      <c r="R75" s="48"/>
      <c r="S75" s="49"/>
      <c r="T75" s="47" t="str">
        <f t="shared" si="8"/>
        <v/>
      </c>
      <c r="U75" s="48"/>
      <c r="V75" s="48"/>
      <c r="W75" s="48"/>
      <c r="X75" s="48"/>
      <c r="Y75" s="50"/>
      <c r="Z75" s="51" t="str">
        <f t="shared" ref="Z75" si="193">IF(AND(Z69&lt;S$8,AR$8=5),Z69+1,"")</f>
        <v/>
      </c>
      <c r="AA75" s="52"/>
      <c r="AB75" s="53"/>
      <c r="AC75" s="25" t="str">
        <f t="shared" ref="AC75" si="194">IF(AND(Z69&lt;S$8,AR$8=5),IF(Z75=S$8,AM69,J$13-AH75),"")</f>
        <v/>
      </c>
      <c r="AD75" s="26"/>
      <c r="AE75" s="26"/>
      <c r="AF75" s="26"/>
      <c r="AG75" s="54"/>
      <c r="AH75" s="25" t="str">
        <f t="shared" ref="AH75" si="195">IF(AND(Z69&lt;S$8,AR$8=5),TRUNC(AM69*AR$7),"")</f>
        <v/>
      </c>
      <c r="AI75" s="26"/>
      <c r="AJ75" s="26"/>
      <c r="AK75" s="26"/>
      <c r="AL75" s="54"/>
      <c r="AM75" s="25" t="str">
        <f t="shared" ref="AM75" si="196">IF(AND(Z69&lt;S$8,AR$8=5),IF(Z75=S$8,0,AM69-AC75),IF(AM74&gt;0,AM74,""))</f>
        <v/>
      </c>
      <c r="AN75" s="26"/>
      <c r="AO75" s="26"/>
      <c r="AP75" s="26"/>
      <c r="AQ75" s="26"/>
      <c r="AR75" s="27"/>
      <c r="AS75" s="26" t="str">
        <f t="shared" si="2"/>
        <v/>
      </c>
      <c r="AT75" s="26"/>
      <c r="AU75" s="26"/>
      <c r="AV75" s="26"/>
      <c r="AW75" s="26"/>
      <c r="AX75" s="27"/>
    </row>
    <row r="76" spans="2:50" ht="15" customHeight="1" thickBot="1" x14ac:dyDescent="0.45">
      <c r="B76" s="73" t="str">
        <f t="shared" si="3"/>
        <v/>
      </c>
      <c r="C76" s="74"/>
      <c r="D76" s="75"/>
      <c r="E76" s="76" t="str">
        <f t="shared" si="4"/>
        <v/>
      </c>
      <c r="F76" s="74"/>
      <c r="G76" s="73" t="str">
        <f t="shared" si="5"/>
        <v/>
      </c>
      <c r="H76" s="74"/>
      <c r="I76" s="75"/>
      <c r="J76" s="77" t="str">
        <f t="shared" si="6"/>
        <v/>
      </c>
      <c r="K76" s="78"/>
      <c r="L76" s="78"/>
      <c r="M76" s="78"/>
      <c r="N76" s="79"/>
      <c r="O76" s="77" t="str">
        <f t="shared" si="7"/>
        <v/>
      </c>
      <c r="P76" s="78"/>
      <c r="Q76" s="78"/>
      <c r="R76" s="78"/>
      <c r="S76" s="79"/>
      <c r="T76" s="77" t="str">
        <f t="shared" si="8"/>
        <v/>
      </c>
      <c r="U76" s="78"/>
      <c r="V76" s="78"/>
      <c r="W76" s="78"/>
      <c r="X76" s="78"/>
      <c r="Y76" s="80"/>
      <c r="Z76" s="81" t="str">
        <f t="shared" ref="Z76" si="197">IF(AND(Z70&lt;S$8,AR$8=6),Z70+1,"")</f>
        <v/>
      </c>
      <c r="AA76" s="82"/>
      <c r="AB76" s="83"/>
      <c r="AC76" s="55" t="str">
        <f t="shared" ref="AC76" si="198">IF(AND(Z70&lt;S$8,AR$8=6),IF(Z76=S$8,AM70,J$13-AH76),"")</f>
        <v/>
      </c>
      <c r="AD76" s="56"/>
      <c r="AE76" s="56"/>
      <c r="AF76" s="56"/>
      <c r="AG76" s="84"/>
      <c r="AH76" s="55" t="str">
        <f t="shared" ref="AH76" si="199">IF(AND(Z70&lt;S$8,AR$8=6),TRUNC(AM70*AR$7),"")</f>
        <v/>
      </c>
      <c r="AI76" s="56"/>
      <c r="AJ76" s="56"/>
      <c r="AK76" s="56"/>
      <c r="AL76" s="84"/>
      <c r="AM76" s="55" t="str">
        <f t="shared" ref="AM76" si="200">IF(AND(Z70&lt;S$8,AR$8=6),IF(Z76=S$8,0,AM70-AC76),IF(AM75&gt;0,AM75,""))</f>
        <v/>
      </c>
      <c r="AN76" s="56"/>
      <c r="AO76" s="56"/>
      <c r="AP76" s="56"/>
      <c r="AQ76" s="56"/>
      <c r="AR76" s="57"/>
      <c r="AS76" s="56" t="str">
        <f t="shared" si="2"/>
        <v/>
      </c>
      <c r="AT76" s="56"/>
      <c r="AU76" s="56"/>
      <c r="AV76" s="56"/>
      <c r="AW76" s="56"/>
      <c r="AX76" s="57"/>
    </row>
    <row r="77" spans="2:50" ht="15" customHeight="1" x14ac:dyDescent="0.4">
      <c r="B77" s="88" t="str">
        <f t="shared" si="3"/>
        <v/>
      </c>
      <c r="C77" s="89"/>
      <c r="D77" s="90"/>
      <c r="E77" s="91" t="str">
        <f t="shared" si="4"/>
        <v/>
      </c>
      <c r="F77" s="89"/>
      <c r="G77" s="88" t="str">
        <f t="shared" si="5"/>
        <v/>
      </c>
      <c r="H77" s="89"/>
      <c r="I77" s="90"/>
      <c r="J77" s="92" t="str">
        <f t="shared" si="6"/>
        <v/>
      </c>
      <c r="K77" s="93"/>
      <c r="L77" s="93"/>
      <c r="M77" s="93"/>
      <c r="N77" s="94"/>
      <c r="O77" s="92" t="str">
        <f t="shared" si="7"/>
        <v/>
      </c>
      <c r="P77" s="93"/>
      <c r="Q77" s="93"/>
      <c r="R77" s="93"/>
      <c r="S77" s="94"/>
      <c r="T77" s="92" t="str">
        <f t="shared" si="8"/>
        <v/>
      </c>
      <c r="U77" s="93"/>
      <c r="V77" s="93"/>
      <c r="W77" s="93"/>
      <c r="X77" s="93"/>
      <c r="Y77" s="95"/>
      <c r="Z77" s="96" t="str">
        <f t="shared" ref="Z77" si="201">IF(AND(Z71&lt;S$8,AR$8=1),Z71+1,"")</f>
        <v/>
      </c>
      <c r="AA77" s="97"/>
      <c r="AB77" s="98"/>
      <c r="AC77" s="85" t="str">
        <f t="shared" ref="AC77" si="202">IF(AND(Z71&lt;S$8,AR$8=1),IF(Z77=S$8,AM71,J$13-AH77),"")</f>
        <v/>
      </c>
      <c r="AD77" s="86"/>
      <c r="AE77" s="86"/>
      <c r="AF77" s="86"/>
      <c r="AG77" s="99"/>
      <c r="AH77" s="85" t="str">
        <f t="shared" ref="AH77" si="203">IF(AND(Z71&lt;S$8,AR$8=1),TRUNC(AM71*AR$7),"")</f>
        <v/>
      </c>
      <c r="AI77" s="86"/>
      <c r="AJ77" s="86"/>
      <c r="AK77" s="86"/>
      <c r="AL77" s="99"/>
      <c r="AM77" s="85" t="str">
        <f t="shared" ref="AM77" si="204">IF(AND(Z71&lt;S$8,AR$8=1),IF(Z77=S$8,0,AM71-AC77),IF(AM76&gt;0,AM76,""))</f>
        <v/>
      </c>
      <c r="AN77" s="86"/>
      <c r="AO77" s="86"/>
      <c r="AP77" s="86"/>
      <c r="AQ77" s="86"/>
      <c r="AR77" s="87"/>
      <c r="AS77" s="86" t="str">
        <f t="shared" si="2"/>
        <v/>
      </c>
      <c r="AT77" s="86"/>
      <c r="AU77" s="86"/>
      <c r="AV77" s="86"/>
      <c r="AW77" s="86"/>
      <c r="AX77" s="87"/>
    </row>
    <row r="78" spans="2:50" ht="15" customHeight="1" x14ac:dyDescent="0.4">
      <c r="B78" s="43" t="str">
        <f t="shared" si="3"/>
        <v/>
      </c>
      <c r="C78" s="44"/>
      <c r="D78" s="45"/>
      <c r="E78" s="46" t="str">
        <f t="shared" si="4"/>
        <v/>
      </c>
      <c r="F78" s="44"/>
      <c r="G78" s="43" t="str">
        <f t="shared" si="5"/>
        <v/>
      </c>
      <c r="H78" s="44"/>
      <c r="I78" s="45"/>
      <c r="J78" s="47" t="str">
        <f t="shared" si="6"/>
        <v/>
      </c>
      <c r="K78" s="48"/>
      <c r="L78" s="48"/>
      <c r="M78" s="48"/>
      <c r="N78" s="49"/>
      <c r="O78" s="47" t="str">
        <f t="shared" si="7"/>
        <v/>
      </c>
      <c r="P78" s="48"/>
      <c r="Q78" s="48"/>
      <c r="R78" s="48"/>
      <c r="S78" s="49"/>
      <c r="T78" s="47" t="str">
        <f t="shared" si="8"/>
        <v/>
      </c>
      <c r="U78" s="48"/>
      <c r="V78" s="48"/>
      <c r="W78" s="48"/>
      <c r="X78" s="48"/>
      <c r="Y78" s="50"/>
      <c r="Z78" s="51" t="str">
        <f t="shared" ref="Z78" si="205">IF(AND(Z72&lt;S$8,AR$8=2),Z72+1,"")</f>
        <v/>
      </c>
      <c r="AA78" s="52"/>
      <c r="AB78" s="53"/>
      <c r="AC78" s="25" t="str">
        <f t="shared" ref="AC78" si="206">IF(AND(Z72&lt;S$8,AR$8=2),IF(Z78=S$8,AM72,J$13-AH78),"")</f>
        <v/>
      </c>
      <c r="AD78" s="26"/>
      <c r="AE78" s="26"/>
      <c r="AF78" s="26"/>
      <c r="AG78" s="54"/>
      <c r="AH78" s="25" t="str">
        <f t="shared" ref="AH78" si="207">IF(AND(Z72&lt;S$8,AR$8=2),TRUNC(AM72*AR$7),"")</f>
        <v/>
      </c>
      <c r="AI78" s="26"/>
      <c r="AJ78" s="26"/>
      <c r="AK78" s="26"/>
      <c r="AL78" s="54"/>
      <c r="AM78" s="25" t="str">
        <f t="shared" ref="AM78" si="208">IF(AND(Z72&lt;S$8,AR$8=2),IF(Z78=S$8,0,AM72-AC78),IF(AM77&gt;0,AM77,""))</f>
        <v/>
      </c>
      <c r="AN78" s="26"/>
      <c r="AO78" s="26"/>
      <c r="AP78" s="26"/>
      <c r="AQ78" s="26"/>
      <c r="AR78" s="27"/>
      <c r="AS78" s="26" t="str">
        <f t="shared" si="2"/>
        <v/>
      </c>
      <c r="AT78" s="26"/>
      <c r="AU78" s="26"/>
      <c r="AV78" s="26"/>
      <c r="AW78" s="26"/>
      <c r="AX78" s="27"/>
    </row>
    <row r="79" spans="2:50" ht="15" customHeight="1" x14ac:dyDescent="0.4">
      <c r="B79" s="43" t="str">
        <f t="shared" si="3"/>
        <v/>
      </c>
      <c r="C79" s="44"/>
      <c r="D79" s="45"/>
      <c r="E79" s="46" t="str">
        <f t="shared" si="4"/>
        <v/>
      </c>
      <c r="F79" s="44"/>
      <c r="G79" s="43" t="str">
        <f t="shared" si="5"/>
        <v/>
      </c>
      <c r="H79" s="44"/>
      <c r="I79" s="45"/>
      <c r="J79" s="47" t="str">
        <f t="shared" si="6"/>
        <v/>
      </c>
      <c r="K79" s="48"/>
      <c r="L79" s="48"/>
      <c r="M79" s="48"/>
      <c r="N79" s="49"/>
      <c r="O79" s="47" t="str">
        <f t="shared" si="7"/>
        <v/>
      </c>
      <c r="P79" s="48"/>
      <c r="Q79" s="48"/>
      <c r="R79" s="48"/>
      <c r="S79" s="49"/>
      <c r="T79" s="47" t="str">
        <f t="shared" si="8"/>
        <v/>
      </c>
      <c r="U79" s="48"/>
      <c r="V79" s="48"/>
      <c r="W79" s="48"/>
      <c r="X79" s="48"/>
      <c r="Y79" s="50"/>
      <c r="Z79" s="51" t="str">
        <f t="shared" ref="Z79" si="209">IF(AND(Z73&lt;S$8,AR$8=3),Z73+1,"")</f>
        <v/>
      </c>
      <c r="AA79" s="52"/>
      <c r="AB79" s="53"/>
      <c r="AC79" s="25" t="str">
        <f t="shared" ref="AC79" si="210">IF(AND(Z73&lt;S$8,AR$8=3),IF(Z79=S$8,AM73,J$13-AH79),"")</f>
        <v/>
      </c>
      <c r="AD79" s="26"/>
      <c r="AE79" s="26"/>
      <c r="AF79" s="26"/>
      <c r="AG79" s="54"/>
      <c r="AH79" s="25" t="str">
        <f t="shared" ref="AH79" si="211">IF(AND(Z73&lt;S$8,AR$8=3),TRUNC(AM73*AR$7),"")</f>
        <v/>
      </c>
      <c r="AI79" s="26"/>
      <c r="AJ79" s="26"/>
      <c r="AK79" s="26"/>
      <c r="AL79" s="54"/>
      <c r="AM79" s="25" t="str">
        <f t="shared" ref="AM79" si="212">IF(AND(Z73&lt;S$8,AR$8=3),IF(Z79=S$8,0,AM73-AC79),IF(AM78&gt;0,AM78,""))</f>
        <v/>
      </c>
      <c r="AN79" s="26"/>
      <c r="AO79" s="26"/>
      <c r="AP79" s="26"/>
      <c r="AQ79" s="26"/>
      <c r="AR79" s="27"/>
      <c r="AS79" s="26" t="str">
        <f t="shared" si="2"/>
        <v/>
      </c>
      <c r="AT79" s="26"/>
      <c r="AU79" s="26"/>
      <c r="AV79" s="26"/>
      <c r="AW79" s="26"/>
      <c r="AX79" s="27"/>
    </row>
    <row r="80" spans="2:50" ht="15" customHeight="1" x14ac:dyDescent="0.4">
      <c r="B80" s="43" t="str">
        <f t="shared" si="3"/>
        <v/>
      </c>
      <c r="C80" s="44"/>
      <c r="D80" s="45"/>
      <c r="E80" s="46" t="str">
        <f t="shared" si="4"/>
        <v/>
      </c>
      <c r="F80" s="44"/>
      <c r="G80" s="43" t="str">
        <f t="shared" si="5"/>
        <v/>
      </c>
      <c r="H80" s="44"/>
      <c r="I80" s="45"/>
      <c r="J80" s="47" t="str">
        <f t="shared" si="6"/>
        <v/>
      </c>
      <c r="K80" s="48"/>
      <c r="L80" s="48"/>
      <c r="M80" s="48"/>
      <c r="N80" s="49"/>
      <c r="O80" s="47" t="str">
        <f t="shared" si="7"/>
        <v/>
      </c>
      <c r="P80" s="48"/>
      <c r="Q80" s="48"/>
      <c r="R80" s="48"/>
      <c r="S80" s="49"/>
      <c r="T80" s="47" t="str">
        <f t="shared" si="8"/>
        <v/>
      </c>
      <c r="U80" s="48"/>
      <c r="V80" s="48"/>
      <c r="W80" s="48"/>
      <c r="X80" s="48"/>
      <c r="Y80" s="50"/>
      <c r="Z80" s="51" t="str">
        <f t="shared" ref="Z80" si="213">IF(AND(Z74&lt;S$8,AR$8=4),Z74+1,"")</f>
        <v/>
      </c>
      <c r="AA80" s="52"/>
      <c r="AB80" s="53"/>
      <c r="AC80" s="25" t="str">
        <f t="shared" ref="AC80" si="214">IF(AND(Z74&lt;S$8,AR$8=4),IF(Z80=S$8,AM74,J$13-AH80),"")</f>
        <v/>
      </c>
      <c r="AD80" s="26"/>
      <c r="AE80" s="26"/>
      <c r="AF80" s="26"/>
      <c r="AG80" s="54"/>
      <c r="AH80" s="25" t="str">
        <f t="shared" ref="AH80" si="215">IF(AND(Z74&lt;S$8,AR$8=4),TRUNC(AM74*AR$7),"")</f>
        <v/>
      </c>
      <c r="AI80" s="26"/>
      <c r="AJ80" s="26"/>
      <c r="AK80" s="26"/>
      <c r="AL80" s="54"/>
      <c r="AM80" s="25" t="str">
        <f t="shared" ref="AM80" si="216">IF(AND(Z74&lt;S$8,AR$8=4),IF(Z80=S$8,0,AM74-AC80),IF(AM79&gt;0,AM79,""))</f>
        <v/>
      </c>
      <c r="AN80" s="26"/>
      <c r="AO80" s="26"/>
      <c r="AP80" s="26"/>
      <c r="AQ80" s="26"/>
      <c r="AR80" s="27"/>
      <c r="AS80" s="26" t="str">
        <f t="shared" si="2"/>
        <v/>
      </c>
      <c r="AT80" s="26"/>
      <c r="AU80" s="26"/>
      <c r="AV80" s="26"/>
      <c r="AW80" s="26"/>
      <c r="AX80" s="27"/>
    </row>
    <row r="81" spans="2:50" ht="15" customHeight="1" thickBot="1" x14ac:dyDescent="0.45">
      <c r="B81" s="73" t="str">
        <f t="shared" si="3"/>
        <v/>
      </c>
      <c r="C81" s="74"/>
      <c r="D81" s="75"/>
      <c r="E81" s="76" t="str">
        <f t="shared" si="4"/>
        <v/>
      </c>
      <c r="F81" s="74"/>
      <c r="G81" s="73" t="str">
        <f t="shared" si="5"/>
        <v/>
      </c>
      <c r="H81" s="74"/>
      <c r="I81" s="75"/>
      <c r="J81" s="77" t="str">
        <f t="shared" si="6"/>
        <v/>
      </c>
      <c r="K81" s="78"/>
      <c r="L81" s="78"/>
      <c r="M81" s="78"/>
      <c r="N81" s="79"/>
      <c r="O81" s="77" t="str">
        <f t="shared" si="7"/>
        <v/>
      </c>
      <c r="P81" s="78"/>
      <c r="Q81" s="78"/>
      <c r="R81" s="78"/>
      <c r="S81" s="79"/>
      <c r="T81" s="77" t="str">
        <f t="shared" si="8"/>
        <v/>
      </c>
      <c r="U81" s="78"/>
      <c r="V81" s="78"/>
      <c r="W81" s="78"/>
      <c r="X81" s="78"/>
      <c r="Y81" s="80"/>
      <c r="Z81" s="81" t="str">
        <f t="shared" ref="Z81" si="217">IF(AND(Z75&lt;S$8,AR$8=5),Z75+1,"")</f>
        <v/>
      </c>
      <c r="AA81" s="82"/>
      <c r="AB81" s="83"/>
      <c r="AC81" s="55" t="str">
        <f t="shared" ref="AC81" si="218">IF(AND(Z75&lt;S$8,AR$8=5),IF(Z81=S$8,AM75,J$13-AH81),"")</f>
        <v/>
      </c>
      <c r="AD81" s="56"/>
      <c r="AE81" s="56"/>
      <c r="AF81" s="56"/>
      <c r="AG81" s="84"/>
      <c r="AH81" s="55" t="str">
        <f t="shared" ref="AH81" si="219">IF(AND(Z75&lt;S$8,AR$8=5),TRUNC(AM75*AR$7),"")</f>
        <v/>
      </c>
      <c r="AI81" s="56"/>
      <c r="AJ81" s="56"/>
      <c r="AK81" s="56"/>
      <c r="AL81" s="84"/>
      <c r="AM81" s="55" t="str">
        <f t="shared" ref="AM81" si="220">IF(AND(Z75&lt;S$8,AR$8=5),IF(Z81=S$8,0,AM75-AC81),IF(AM80&gt;0,AM80,""))</f>
        <v/>
      </c>
      <c r="AN81" s="56"/>
      <c r="AO81" s="56"/>
      <c r="AP81" s="56"/>
      <c r="AQ81" s="56"/>
      <c r="AR81" s="57"/>
      <c r="AS81" s="56" t="str">
        <f t="shared" si="2"/>
        <v/>
      </c>
      <c r="AT81" s="56"/>
      <c r="AU81" s="56"/>
      <c r="AV81" s="56"/>
      <c r="AW81" s="56"/>
      <c r="AX81" s="57"/>
    </row>
    <row r="82" spans="2:50" ht="15" customHeight="1" x14ac:dyDescent="0.4">
      <c r="B82" s="88" t="str">
        <f t="shared" si="3"/>
        <v/>
      </c>
      <c r="C82" s="89"/>
      <c r="D82" s="90"/>
      <c r="E82" s="91" t="str">
        <f t="shared" si="4"/>
        <v/>
      </c>
      <c r="F82" s="89"/>
      <c r="G82" s="88" t="str">
        <f t="shared" si="5"/>
        <v/>
      </c>
      <c r="H82" s="89"/>
      <c r="I82" s="90"/>
      <c r="J82" s="92" t="str">
        <f t="shared" si="6"/>
        <v/>
      </c>
      <c r="K82" s="93"/>
      <c r="L82" s="93"/>
      <c r="M82" s="93"/>
      <c r="N82" s="94"/>
      <c r="O82" s="92" t="str">
        <f t="shared" si="7"/>
        <v/>
      </c>
      <c r="P82" s="93"/>
      <c r="Q82" s="93"/>
      <c r="R82" s="93"/>
      <c r="S82" s="94"/>
      <c r="T82" s="92" t="str">
        <f t="shared" si="8"/>
        <v/>
      </c>
      <c r="U82" s="93"/>
      <c r="V82" s="93"/>
      <c r="W82" s="93"/>
      <c r="X82" s="93"/>
      <c r="Y82" s="95"/>
      <c r="Z82" s="96" t="str">
        <f t="shared" ref="Z82" si="221">IF(AND(Z76&lt;S$8,AR$8=6),Z76+1,"")</f>
        <v/>
      </c>
      <c r="AA82" s="97"/>
      <c r="AB82" s="98"/>
      <c r="AC82" s="85" t="str">
        <f t="shared" ref="AC82" si="222">IF(AND(Z76&lt;S$8,AR$8=6),IF(Z82=S$8,AM76,J$13-AH82),"")</f>
        <v/>
      </c>
      <c r="AD82" s="86"/>
      <c r="AE82" s="86"/>
      <c r="AF82" s="86"/>
      <c r="AG82" s="99"/>
      <c r="AH82" s="85" t="str">
        <f t="shared" ref="AH82" si="223">IF(AND(Z76&lt;S$8,AR$8=6),TRUNC(AM76*AR$7),"")</f>
        <v/>
      </c>
      <c r="AI82" s="86"/>
      <c r="AJ82" s="86"/>
      <c r="AK82" s="86"/>
      <c r="AL82" s="99"/>
      <c r="AM82" s="85" t="str">
        <f t="shared" ref="AM82" si="224">IF(AND(Z76&lt;S$8,AR$8=6),IF(Z82=S$8,0,AM76-AC82),IF(AM81&gt;0,AM81,""))</f>
        <v/>
      </c>
      <c r="AN82" s="86"/>
      <c r="AO82" s="86"/>
      <c r="AP82" s="86"/>
      <c r="AQ82" s="86"/>
      <c r="AR82" s="87"/>
      <c r="AS82" s="86" t="str">
        <f t="shared" ref="AS82:AS145" si="225">IFERROR(T82+AM82,T82)</f>
        <v/>
      </c>
      <c r="AT82" s="86"/>
      <c r="AU82" s="86"/>
      <c r="AV82" s="86"/>
      <c r="AW82" s="86"/>
      <c r="AX82" s="87"/>
    </row>
    <row r="83" spans="2:50" ht="15" customHeight="1" x14ac:dyDescent="0.4">
      <c r="B83" s="43" t="str">
        <f t="shared" ref="B83:B146" si="226">IF(G82&lt;S$7,IF(E82=12,B82+1,B82),"")</f>
        <v/>
      </c>
      <c r="C83" s="44"/>
      <c r="D83" s="45"/>
      <c r="E83" s="46" t="str">
        <f t="shared" ref="E83:E146" si="227">IF(G82&lt;S$7,IF(E82=12,1,E82+1),"")</f>
        <v/>
      </c>
      <c r="F83" s="44"/>
      <c r="G83" s="43" t="str">
        <f t="shared" ref="G83:G146" si="228">IF(G82&lt;S$7,G82+1,"")</f>
        <v/>
      </c>
      <c r="H83" s="44"/>
      <c r="I83" s="45"/>
      <c r="J83" s="47" t="str">
        <f t="shared" ref="J83:J146" si="229">IF(G82&lt;S$7,IF(S$7-G83=0,T82,J$12-O83),"")</f>
        <v/>
      </c>
      <c r="K83" s="48"/>
      <c r="L83" s="48"/>
      <c r="M83" s="48"/>
      <c r="N83" s="49"/>
      <c r="O83" s="47" t="str">
        <f t="shared" ref="O83:O146" si="230">IF(G82&lt;S$7,TRUNC(T82*AR$6),"")</f>
        <v/>
      </c>
      <c r="P83" s="48"/>
      <c r="Q83" s="48"/>
      <c r="R83" s="48"/>
      <c r="S83" s="49"/>
      <c r="T83" s="47" t="str">
        <f t="shared" ref="T83:T146" si="231">IF(G82&lt;S$7,T82-J83,"")</f>
        <v/>
      </c>
      <c r="U83" s="48"/>
      <c r="V83" s="48"/>
      <c r="W83" s="48"/>
      <c r="X83" s="48"/>
      <c r="Y83" s="50"/>
      <c r="Z83" s="51" t="str">
        <f t="shared" ref="Z83" si="232">IF(AND(Z77&lt;S$8,AR$8=1),Z77+1,"")</f>
        <v/>
      </c>
      <c r="AA83" s="52"/>
      <c r="AB83" s="53"/>
      <c r="AC83" s="25" t="str">
        <f t="shared" ref="AC83" si="233">IF(AND(Z77&lt;S$8,AR$8=1),IF(Z83=S$8,AM77,J$13-AH83),"")</f>
        <v/>
      </c>
      <c r="AD83" s="26"/>
      <c r="AE83" s="26"/>
      <c r="AF83" s="26"/>
      <c r="AG83" s="54"/>
      <c r="AH83" s="25" t="str">
        <f t="shared" ref="AH83" si="234">IF(AND(Z77&lt;S$8,AR$8=1),TRUNC(AM77*AR$7),"")</f>
        <v/>
      </c>
      <c r="AI83" s="26"/>
      <c r="AJ83" s="26"/>
      <c r="AK83" s="26"/>
      <c r="AL83" s="54"/>
      <c r="AM83" s="25" t="str">
        <f t="shared" ref="AM83" si="235">IF(AND(Z77&lt;S$8,AR$8=1),IF(Z83=S$8,0,AM77-AC83),IF(AM82&gt;0,AM82,""))</f>
        <v/>
      </c>
      <c r="AN83" s="26"/>
      <c r="AO83" s="26"/>
      <c r="AP83" s="26"/>
      <c r="AQ83" s="26"/>
      <c r="AR83" s="27"/>
      <c r="AS83" s="26" t="str">
        <f t="shared" si="225"/>
        <v/>
      </c>
      <c r="AT83" s="26"/>
      <c r="AU83" s="26"/>
      <c r="AV83" s="26"/>
      <c r="AW83" s="26"/>
      <c r="AX83" s="27"/>
    </row>
    <row r="84" spans="2:50" ht="15" customHeight="1" x14ac:dyDescent="0.4">
      <c r="B84" s="43" t="str">
        <f t="shared" si="226"/>
        <v/>
      </c>
      <c r="C84" s="44"/>
      <c r="D84" s="45"/>
      <c r="E84" s="46" t="str">
        <f t="shared" si="227"/>
        <v/>
      </c>
      <c r="F84" s="44"/>
      <c r="G84" s="43" t="str">
        <f t="shared" si="228"/>
        <v/>
      </c>
      <c r="H84" s="44"/>
      <c r="I84" s="45"/>
      <c r="J84" s="47" t="str">
        <f t="shared" si="229"/>
        <v/>
      </c>
      <c r="K84" s="48"/>
      <c r="L84" s="48"/>
      <c r="M84" s="48"/>
      <c r="N84" s="49"/>
      <c r="O84" s="47" t="str">
        <f t="shared" si="230"/>
        <v/>
      </c>
      <c r="P84" s="48"/>
      <c r="Q84" s="48"/>
      <c r="R84" s="48"/>
      <c r="S84" s="49"/>
      <c r="T84" s="47" t="str">
        <f t="shared" si="231"/>
        <v/>
      </c>
      <c r="U84" s="48"/>
      <c r="V84" s="48"/>
      <c r="W84" s="48"/>
      <c r="X84" s="48"/>
      <c r="Y84" s="50"/>
      <c r="Z84" s="51" t="str">
        <f t="shared" ref="Z84" si="236">IF(AND(Z78&lt;S$8,AR$8=2),Z78+1,"")</f>
        <v/>
      </c>
      <c r="AA84" s="52"/>
      <c r="AB84" s="53"/>
      <c r="AC84" s="25" t="str">
        <f t="shared" ref="AC84" si="237">IF(AND(Z78&lt;S$8,AR$8=2),IF(Z84=S$8,AM78,J$13-AH84),"")</f>
        <v/>
      </c>
      <c r="AD84" s="26"/>
      <c r="AE84" s="26"/>
      <c r="AF84" s="26"/>
      <c r="AG84" s="54"/>
      <c r="AH84" s="25" t="str">
        <f t="shared" ref="AH84" si="238">IF(AND(Z78&lt;S$8,AR$8=2),TRUNC(AM78*AR$7),"")</f>
        <v/>
      </c>
      <c r="AI84" s="26"/>
      <c r="AJ84" s="26"/>
      <c r="AK84" s="26"/>
      <c r="AL84" s="54"/>
      <c r="AM84" s="25" t="str">
        <f t="shared" ref="AM84" si="239">IF(AND(Z78&lt;S$8,AR$8=2),IF(Z84=S$8,0,AM78-AC84),IF(AM83&gt;0,AM83,""))</f>
        <v/>
      </c>
      <c r="AN84" s="26"/>
      <c r="AO84" s="26"/>
      <c r="AP84" s="26"/>
      <c r="AQ84" s="26"/>
      <c r="AR84" s="27"/>
      <c r="AS84" s="26" t="str">
        <f t="shared" si="225"/>
        <v/>
      </c>
      <c r="AT84" s="26"/>
      <c r="AU84" s="26"/>
      <c r="AV84" s="26"/>
      <c r="AW84" s="26"/>
      <c r="AX84" s="27"/>
    </row>
    <row r="85" spans="2:50" ht="15" customHeight="1" x14ac:dyDescent="0.4">
      <c r="B85" s="43" t="str">
        <f t="shared" si="226"/>
        <v/>
      </c>
      <c r="C85" s="44"/>
      <c r="D85" s="45"/>
      <c r="E85" s="46" t="str">
        <f t="shared" si="227"/>
        <v/>
      </c>
      <c r="F85" s="44"/>
      <c r="G85" s="43" t="str">
        <f t="shared" si="228"/>
        <v/>
      </c>
      <c r="H85" s="44"/>
      <c r="I85" s="45"/>
      <c r="J85" s="47" t="str">
        <f t="shared" si="229"/>
        <v/>
      </c>
      <c r="K85" s="48"/>
      <c r="L85" s="48"/>
      <c r="M85" s="48"/>
      <c r="N85" s="49"/>
      <c r="O85" s="47" t="str">
        <f t="shared" si="230"/>
        <v/>
      </c>
      <c r="P85" s="48"/>
      <c r="Q85" s="48"/>
      <c r="R85" s="48"/>
      <c r="S85" s="49"/>
      <c r="T85" s="47" t="str">
        <f t="shared" si="231"/>
        <v/>
      </c>
      <c r="U85" s="48"/>
      <c r="V85" s="48"/>
      <c r="W85" s="48"/>
      <c r="X85" s="48"/>
      <c r="Y85" s="50"/>
      <c r="Z85" s="51" t="str">
        <f t="shared" ref="Z85" si="240">IF(AND(Z79&lt;S$8,AR$8=3),Z79+1,"")</f>
        <v/>
      </c>
      <c r="AA85" s="52"/>
      <c r="AB85" s="53"/>
      <c r="AC85" s="25" t="str">
        <f t="shared" ref="AC85" si="241">IF(AND(Z79&lt;S$8,AR$8=3),IF(Z85=S$8,AM79,J$13-AH85),"")</f>
        <v/>
      </c>
      <c r="AD85" s="26"/>
      <c r="AE85" s="26"/>
      <c r="AF85" s="26"/>
      <c r="AG85" s="54"/>
      <c r="AH85" s="25" t="str">
        <f t="shared" ref="AH85" si="242">IF(AND(Z79&lt;S$8,AR$8=3),TRUNC(AM79*AR$7),"")</f>
        <v/>
      </c>
      <c r="AI85" s="26"/>
      <c r="AJ85" s="26"/>
      <c r="AK85" s="26"/>
      <c r="AL85" s="54"/>
      <c r="AM85" s="25" t="str">
        <f t="shared" ref="AM85" si="243">IF(AND(Z79&lt;S$8,AR$8=3),IF(Z85=S$8,0,AM79-AC85),IF(AM84&gt;0,AM84,""))</f>
        <v/>
      </c>
      <c r="AN85" s="26"/>
      <c r="AO85" s="26"/>
      <c r="AP85" s="26"/>
      <c r="AQ85" s="26"/>
      <c r="AR85" s="27"/>
      <c r="AS85" s="26" t="str">
        <f t="shared" si="225"/>
        <v/>
      </c>
      <c r="AT85" s="26"/>
      <c r="AU85" s="26"/>
      <c r="AV85" s="26"/>
      <c r="AW85" s="26"/>
      <c r="AX85" s="27"/>
    </row>
    <row r="86" spans="2:50" ht="15" customHeight="1" thickBot="1" x14ac:dyDescent="0.45">
      <c r="B86" s="73" t="str">
        <f t="shared" si="226"/>
        <v/>
      </c>
      <c r="C86" s="74"/>
      <c r="D86" s="75"/>
      <c r="E86" s="76" t="str">
        <f t="shared" si="227"/>
        <v/>
      </c>
      <c r="F86" s="74"/>
      <c r="G86" s="73" t="str">
        <f t="shared" si="228"/>
        <v/>
      </c>
      <c r="H86" s="74"/>
      <c r="I86" s="75"/>
      <c r="J86" s="77" t="str">
        <f t="shared" si="229"/>
        <v/>
      </c>
      <c r="K86" s="78"/>
      <c r="L86" s="78"/>
      <c r="M86" s="78"/>
      <c r="N86" s="79"/>
      <c r="O86" s="77" t="str">
        <f t="shared" si="230"/>
        <v/>
      </c>
      <c r="P86" s="78"/>
      <c r="Q86" s="78"/>
      <c r="R86" s="78"/>
      <c r="S86" s="79"/>
      <c r="T86" s="77" t="str">
        <f t="shared" si="231"/>
        <v/>
      </c>
      <c r="U86" s="78"/>
      <c r="V86" s="78"/>
      <c r="W86" s="78"/>
      <c r="X86" s="78"/>
      <c r="Y86" s="80"/>
      <c r="Z86" s="81" t="str">
        <f t="shared" ref="Z86" si="244">IF(AND(Z80&lt;S$8,AR$8=4),Z80+1,"")</f>
        <v/>
      </c>
      <c r="AA86" s="82"/>
      <c r="AB86" s="83"/>
      <c r="AC86" s="55" t="str">
        <f t="shared" ref="AC86" si="245">IF(AND(Z80&lt;S$8,AR$8=4),IF(Z86=S$8,AM80,J$13-AH86),"")</f>
        <v/>
      </c>
      <c r="AD86" s="56"/>
      <c r="AE86" s="56"/>
      <c r="AF86" s="56"/>
      <c r="AG86" s="84"/>
      <c r="AH86" s="55" t="str">
        <f t="shared" ref="AH86" si="246">IF(AND(Z80&lt;S$8,AR$8=4),TRUNC(AM80*AR$7),"")</f>
        <v/>
      </c>
      <c r="AI86" s="56"/>
      <c r="AJ86" s="56"/>
      <c r="AK86" s="56"/>
      <c r="AL86" s="84"/>
      <c r="AM86" s="55" t="str">
        <f t="shared" ref="AM86" si="247">IF(AND(Z80&lt;S$8,AR$8=4),IF(Z86=S$8,0,AM80-AC86),IF(AM85&gt;0,AM85,""))</f>
        <v/>
      </c>
      <c r="AN86" s="56"/>
      <c r="AO86" s="56"/>
      <c r="AP86" s="56"/>
      <c r="AQ86" s="56"/>
      <c r="AR86" s="57"/>
      <c r="AS86" s="56" t="str">
        <f t="shared" si="225"/>
        <v/>
      </c>
      <c r="AT86" s="56"/>
      <c r="AU86" s="56"/>
      <c r="AV86" s="56"/>
      <c r="AW86" s="56"/>
      <c r="AX86" s="57"/>
    </row>
    <row r="87" spans="2:50" ht="15" customHeight="1" x14ac:dyDescent="0.4">
      <c r="B87" s="88" t="str">
        <f t="shared" si="226"/>
        <v/>
      </c>
      <c r="C87" s="89"/>
      <c r="D87" s="90"/>
      <c r="E87" s="91" t="str">
        <f t="shared" si="227"/>
        <v/>
      </c>
      <c r="F87" s="89"/>
      <c r="G87" s="88" t="str">
        <f t="shared" si="228"/>
        <v/>
      </c>
      <c r="H87" s="89"/>
      <c r="I87" s="90"/>
      <c r="J87" s="92" t="str">
        <f t="shared" si="229"/>
        <v/>
      </c>
      <c r="K87" s="93"/>
      <c r="L87" s="93"/>
      <c r="M87" s="93"/>
      <c r="N87" s="94"/>
      <c r="O87" s="92" t="str">
        <f t="shared" si="230"/>
        <v/>
      </c>
      <c r="P87" s="93"/>
      <c r="Q87" s="93"/>
      <c r="R87" s="93"/>
      <c r="S87" s="94"/>
      <c r="T87" s="92" t="str">
        <f t="shared" si="231"/>
        <v/>
      </c>
      <c r="U87" s="93"/>
      <c r="V87" s="93"/>
      <c r="W87" s="93"/>
      <c r="X87" s="93"/>
      <c r="Y87" s="95"/>
      <c r="Z87" s="96" t="str">
        <f t="shared" ref="Z87" si="248">IF(AND(Z81&lt;S$8,AR$8=5),Z81+1,"")</f>
        <v/>
      </c>
      <c r="AA87" s="97"/>
      <c r="AB87" s="98"/>
      <c r="AC87" s="85" t="str">
        <f t="shared" ref="AC87" si="249">IF(AND(Z81&lt;S$8,AR$8=5),IF(Z87=S$8,AM81,J$13-AH87),"")</f>
        <v/>
      </c>
      <c r="AD87" s="86"/>
      <c r="AE87" s="86"/>
      <c r="AF87" s="86"/>
      <c r="AG87" s="99"/>
      <c r="AH87" s="85" t="str">
        <f t="shared" ref="AH87" si="250">IF(AND(Z81&lt;S$8,AR$8=5),TRUNC(AM81*AR$7),"")</f>
        <v/>
      </c>
      <c r="AI87" s="86"/>
      <c r="AJ87" s="86"/>
      <c r="AK87" s="86"/>
      <c r="AL87" s="99"/>
      <c r="AM87" s="85" t="str">
        <f t="shared" ref="AM87" si="251">IF(AND(Z81&lt;S$8,AR$8=5),IF(Z87=S$8,0,AM81-AC87),IF(AM86&gt;0,AM86,""))</f>
        <v/>
      </c>
      <c r="AN87" s="86"/>
      <c r="AO87" s="86"/>
      <c r="AP87" s="86"/>
      <c r="AQ87" s="86"/>
      <c r="AR87" s="87"/>
      <c r="AS87" s="86" t="str">
        <f t="shared" si="225"/>
        <v/>
      </c>
      <c r="AT87" s="86"/>
      <c r="AU87" s="86"/>
      <c r="AV87" s="86"/>
      <c r="AW87" s="86"/>
      <c r="AX87" s="87"/>
    </row>
    <row r="88" spans="2:50" ht="15" customHeight="1" x14ac:dyDescent="0.4">
      <c r="B88" s="43" t="str">
        <f t="shared" si="226"/>
        <v/>
      </c>
      <c r="C88" s="44"/>
      <c r="D88" s="45"/>
      <c r="E88" s="46" t="str">
        <f t="shared" si="227"/>
        <v/>
      </c>
      <c r="F88" s="44"/>
      <c r="G88" s="43" t="str">
        <f t="shared" si="228"/>
        <v/>
      </c>
      <c r="H88" s="44"/>
      <c r="I88" s="45"/>
      <c r="J88" s="47" t="str">
        <f t="shared" si="229"/>
        <v/>
      </c>
      <c r="K88" s="48"/>
      <c r="L88" s="48"/>
      <c r="M88" s="48"/>
      <c r="N88" s="49"/>
      <c r="O88" s="47" t="str">
        <f t="shared" si="230"/>
        <v/>
      </c>
      <c r="P88" s="48"/>
      <c r="Q88" s="48"/>
      <c r="R88" s="48"/>
      <c r="S88" s="49"/>
      <c r="T88" s="47" t="str">
        <f t="shared" si="231"/>
        <v/>
      </c>
      <c r="U88" s="48"/>
      <c r="V88" s="48"/>
      <c r="W88" s="48"/>
      <c r="X88" s="48"/>
      <c r="Y88" s="50"/>
      <c r="Z88" s="51" t="str">
        <f t="shared" ref="Z88" si="252">IF(AND(Z82&lt;S$8,AR$8=6),Z82+1,"")</f>
        <v/>
      </c>
      <c r="AA88" s="52"/>
      <c r="AB88" s="53"/>
      <c r="AC88" s="25" t="str">
        <f t="shared" ref="AC88" si="253">IF(AND(Z82&lt;S$8,AR$8=6),IF(Z88=S$8,AM82,J$13-AH88),"")</f>
        <v/>
      </c>
      <c r="AD88" s="26"/>
      <c r="AE88" s="26"/>
      <c r="AF88" s="26"/>
      <c r="AG88" s="54"/>
      <c r="AH88" s="25" t="str">
        <f t="shared" ref="AH88" si="254">IF(AND(Z82&lt;S$8,AR$8=6),TRUNC(AM82*AR$7),"")</f>
        <v/>
      </c>
      <c r="AI88" s="26"/>
      <c r="AJ88" s="26"/>
      <c r="AK88" s="26"/>
      <c r="AL88" s="54"/>
      <c r="AM88" s="25" t="str">
        <f t="shared" ref="AM88" si="255">IF(AND(Z82&lt;S$8,AR$8=6),IF(Z88=S$8,0,AM82-AC88),IF(AM87&gt;0,AM87,""))</f>
        <v/>
      </c>
      <c r="AN88" s="26"/>
      <c r="AO88" s="26"/>
      <c r="AP88" s="26"/>
      <c r="AQ88" s="26"/>
      <c r="AR88" s="27"/>
      <c r="AS88" s="26" t="str">
        <f t="shared" si="225"/>
        <v/>
      </c>
      <c r="AT88" s="26"/>
      <c r="AU88" s="26"/>
      <c r="AV88" s="26"/>
      <c r="AW88" s="26"/>
      <c r="AX88" s="27"/>
    </row>
    <row r="89" spans="2:50" ht="15" customHeight="1" x14ac:dyDescent="0.4">
      <c r="B89" s="43" t="str">
        <f t="shared" si="226"/>
        <v/>
      </c>
      <c r="C89" s="44"/>
      <c r="D89" s="45"/>
      <c r="E89" s="46" t="str">
        <f t="shared" si="227"/>
        <v/>
      </c>
      <c r="F89" s="44"/>
      <c r="G89" s="43" t="str">
        <f t="shared" si="228"/>
        <v/>
      </c>
      <c r="H89" s="44"/>
      <c r="I89" s="45"/>
      <c r="J89" s="47" t="str">
        <f t="shared" si="229"/>
        <v/>
      </c>
      <c r="K89" s="48"/>
      <c r="L89" s="48"/>
      <c r="M89" s="48"/>
      <c r="N89" s="49"/>
      <c r="O89" s="47" t="str">
        <f t="shared" si="230"/>
        <v/>
      </c>
      <c r="P89" s="48"/>
      <c r="Q89" s="48"/>
      <c r="R89" s="48"/>
      <c r="S89" s="49"/>
      <c r="T89" s="47" t="str">
        <f t="shared" si="231"/>
        <v/>
      </c>
      <c r="U89" s="48"/>
      <c r="V89" s="48"/>
      <c r="W89" s="48"/>
      <c r="X89" s="48"/>
      <c r="Y89" s="50"/>
      <c r="Z89" s="51" t="str">
        <f t="shared" ref="Z89" si="256">IF(AND(Z83&lt;S$8,AR$8=1),Z83+1,"")</f>
        <v/>
      </c>
      <c r="AA89" s="52"/>
      <c r="AB89" s="53"/>
      <c r="AC89" s="25" t="str">
        <f t="shared" ref="AC89" si="257">IF(AND(Z83&lt;S$8,AR$8=1),IF(Z89=S$8,AM83,J$13-AH89),"")</f>
        <v/>
      </c>
      <c r="AD89" s="26"/>
      <c r="AE89" s="26"/>
      <c r="AF89" s="26"/>
      <c r="AG89" s="54"/>
      <c r="AH89" s="25" t="str">
        <f t="shared" ref="AH89" si="258">IF(AND(Z83&lt;S$8,AR$8=1),TRUNC(AM83*AR$7),"")</f>
        <v/>
      </c>
      <c r="AI89" s="26"/>
      <c r="AJ89" s="26"/>
      <c r="AK89" s="26"/>
      <c r="AL89" s="54"/>
      <c r="AM89" s="25" t="str">
        <f t="shared" ref="AM89" si="259">IF(AND(Z83&lt;S$8,AR$8=1),IF(Z89=S$8,0,AM83-AC89),IF(AM88&gt;0,AM88,""))</f>
        <v/>
      </c>
      <c r="AN89" s="26"/>
      <c r="AO89" s="26"/>
      <c r="AP89" s="26"/>
      <c r="AQ89" s="26"/>
      <c r="AR89" s="27"/>
      <c r="AS89" s="26" t="str">
        <f t="shared" si="225"/>
        <v/>
      </c>
      <c r="AT89" s="26"/>
      <c r="AU89" s="26"/>
      <c r="AV89" s="26"/>
      <c r="AW89" s="26"/>
      <c r="AX89" s="27"/>
    </row>
    <row r="90" spans="2:50" ht="15" customHeight="1" x14ac:dyDescent="0.4">
      <c r="B90" s="43" t="str">
        <f t="shared" si="226"/>
        <v/>
      </c>
      <c r="C90" s="44"/>
      <c r="D90" s="45"/>
      <c r="E90" s="46" t="str">
        <f t="shared" si="227"/>
        <v/>
      </c>
      <c r="F90" s="44"/>
      <c r="G90" s="43" t="str">
        <f t="shared" si="228"/>
        <v/>
      </c>
      <c r="H90" s="44"/>
      <c r="I90" s="45"/>
      <c r="J90" s="47" t="str">
        <f t="shared" si="229"/>
        <v/>
      </c>
      <c r="K90" s="48"/>
      <c r="L90" s="48"/>
      <c r="M90" s="48"/>
      <c r="N90" s="49"/>
      <c r="O90" s="47" t="str">
        <f t="shared" si="230"/>
        <v/>
      </c>
      <c r="P90" s="48"/>
      <c r="Q90" s="48"/>
      <c r="R90" s="48"/>
      <c r="S90" s="49"/>
      <c r="T90" s="47" t="str">
        <f t="shared" si="231"/>
        <v/>
      </c>
      <c r="U90" s="48"/>
      <c r="V90" s="48"/>
      <c r="W90" s="48"/>
      <c r="X90" s="48"/>
      <c r="Y90" s="50"/>
      <c r="Z90" s="51" t="str">
        <f t="shared" ref="Z90" si="260">IF(AND(Z84&lt;S$8,AR$8=2),Z84+1,"")</f>
        <v/>
      </c>
      <c r="AA90" s="52"/>
      <c r="AB90" s="53"/>
      <c r="AC90" s="25" t="str">
        <f t="shared" ref="AC90" si="261">IF(AND(Z84&lt;S$8,AR$8=2),IF(Z90=S$8,AM84,J$13-AH90),"")</f>
        <v/>
      </c>
      <c r="AD90" s="26"/>
      <c r="AE90" s="26"/>
      <c r="AF90" s="26"/>
      <c r="AG90" s="54"/>
      <c r="AH90" s="25" t="str">
        <f t="shared" ref="AH90" si="262">IF(AND(Z84&lt;S$8,AR$8=2),TRUNC(AM84*AR$7),"")</f>
        <v/>
      </c>
      <c r="AI90" s="26"/>
      <c r="AJ90" s="26"/>
      <c r="AK90" s="26"/>
      <c r="AL90" s="54"/>
      <c r="AM90" s="25" t="str">
        <f t="shared" ref="AM90" si="263">IF(AND(Z84&lt;S$8,AR$8=2),IF(Z90=S$8,0,AM84-AC90),IF(AM89&gt;0,AM89,""))</f>
        <v/>
      </c>
      <c r="AN90" s="26"/>
      <c r="AO90" s="26"/>
      <c r="AP90" s="26"/>
      <c r="AQ90" s="26"/>
      <c r="AR90" s="27"/>
      <c r="AS90" s="26" t="str">
        <f t="shared" si="225"/>
        <v/>
      </c>
      <c r="AT90" s="26"/>
      <c r="AU90" s="26"/>
      <c r="AV90" s="26"/>
      <c r="AW90" s="26"/>
      <c r="AX90" s="27"/>
    </row>
    <row r="91" spans="2:50" ht="15" customHeight="1" thickBot="1" x14ac:dyDescent="0.45">
      <c r="B91" s="73" t="str">
        <f t="shared" si="226"/>
        <v/>
      </c>
      <c r="C91" s="74"/>
      <c r="D91" s="75"/>
      <c r="E91" s="76" t="str">
        <f t="shared" si="227"/>
        <v/>
      </c>
      <c r="F91" s="74"/>
      <c r="G91" s="73" t="str">
        <f t="shared" si="228"/>
        <v/>
      </c>
      <c r="H91" s="74"/>
      <c r="I91" s="75"/>
      <c r="J91" s="77" t="str">
        <f t="shared" si="229"/>
        <v/>
      </c>
      <c r="K91" s="78"/>
      <c r="L91" s="78"/>
      <c r="M91" s="78"/>
      <c r="N91" s="79"/>
      <c r="O91" s="77" t="str">
        <f t="shared" si="230"/>
        <v/>
      </c>
      <c r="P91" s="78"/>
      <c r="Q91" s="78"/>
      <c r="R91" s="78"/>
      <c r="S91" s="79"/>
      <c r="T91" s="77" t="str">
        <f t="shared" si="231"/>
        <v/>
      </c>
      <c r="U91" s="78"/>
      <c r="V91" s="78"/>
      <c r="W91" s="78"/>
      <c r="X91" s="78"/>
      <c r="Y91" s="80"/>
      <c r="Z91" s="81" t="str">
        <f t="shared" ref="Z91" si="264">IF(AND(Z85&lt;S$8,AR$8=3),Z85+1,"")</f>
        <v/>
      </c>
      <c r="AA91" s="82"/>
      <c r="AB91" s="83"/>
      <c r="AC91" s="55" t="str">
        <f t="shared" ref="AC91" si="265">IF(AND(Z85&lt;S$8,AR$8=3),IF(Z91=S$8,AM85,J$13-AH91),"")</f>
        <v/>
      </c>
      <c r="AD91" s="56"/>
      <c r="AE91" s="56"/>
      <c r="AF91" s="56"/>
      <c r="AG91" s="84"/>
      <c r="AH91" s="55" t="str">
        <f t="shared" ref="AH91" si="266">IF(AND(Z85&lt;S$8,AR$8=3),TRUNC(AM85*AR$7),"")</f>
        <v/>
      </c>
      <c r="AI91" s="56"/>
      <c r="AJ91" s="56"/>
      <c r="AK91" s="56"/>
      <c r="AL91" s="84"/>
      <c r="AM91" s="55" t="str">
        <f t="shared" ref="AM91" si="267">IF(AND(Z85&lt;S$8,AR$8=3),IF(Z91=S$8,0,AM85-AC91),IF(AM90&gt;0,AM90,""))</f>
        <v/>
      </c>
      <c r="AN91" s="56"/>
      <c r="AO91" s="56"/>
      <c r="AP91" s="56"/>
      <c r="AQ91" s="56"/>
      <c r="AR91" s="57"/>
      <c r="AS91" s="56" t="str">
        <f t="shared" si="225"/>
        <v/>
      </c>
      <c r="AT91" s="56"/>
      <c r="AU91" s="56"/>
      <c r="AV91" s="56"/>
      <c r="AW91" s="56"/>
      <c r="AX91" s="57"/>
    </row>
    <row r="92" spans="2:50" ht="15" customHeight="1" x14ac:dyDescent="0.4">
      <c r="B92" s="88" t="str">
        <f t="shared" si="226"/>
        <v/>
      </c>
      <c r="C92" s="89"/>
      <c r="D92" s="90"/>
      <c r="E92" s="91" t="str">
        <f t="shared" si="227"/>
        <v/>
      </c>
      <c r="F92" s="89"/>
      <c r="G92" s="88" t="str">
        <f t="shared" si="228"/>
        <v/>
      </c>
      <c r="H92" s="89"/>
      <c r="I92" s="90"/>
      <c r="J92" s="92" t="str">
        <f t="shared" si="229"/>
        <v/>
      </c>
      <c r="K92" s="93"/>
      <c r="L92" s="93"/>
      <c r="M92" s="93"/>
      <c r="N92" s="94"/>
      <c r="O92" s="92" t="str">
        <f t="shared" si="230"/>
        <v/>
      </c>
      <c r="P92" s="93"/>
      <c r="Q92" s="93"/>
      <c r="R92" s="93"/>
      <c r="S92" s="94"/>
      <c r="T92" s="92" t="str">
        <f t="shared" si="231"/>
        <v/>
      </c>
      <c r="U92" s="93"/>
      <c r="V92" s="93"/>
      <c r="W92" s="93"/>
      <c r="X92" s="93"/>
      <c r="Y92" s="95"/>
      <c r="Z92" s="96" t="str">
        <f t="shared" ref="Z92" si="268">IF(AND(Z86&lt;S$8,AR$8=4),Z86+1,"")</f>
        <v/>
      </c>
      <c r="AA92" s="97"/>
      <c r="AB92" s="98"/>
      <c r="AC92" s="85" t="str">
        <f t="shared" ref="AC92" si="269">IF(AND(Z86&lt;S$8,AR$8=4),IF(Z92=S$8,AM86,J$13-AH92),"")</f>
        <v/>
      </c>
      <c r="AD92" s="86"/>
      <c r="AE92" s="86"/>
      <c r="AF92" s="86"/>
      <c r="AG92" s="99"/>
      <c r="AH92" s="85" t="str">
        <f t="shared" ref="AH92" si="270">IF(AND(Z86&lt;S$8,AR$8=4),TRUNC(AM86*AR$7),"")</f>
        <v/>
      </c>
      <c r="AI92" s="86"/>
      <c r="AJ92" s="86"/>
      <c r="AK92" s="86"/>
      <c r="AL92" s="99"/>
      <c r="AM92" s="85" t="str">
        <f t="shared" ref="AM92" si="271">IF(AND(Z86&lt;S$8,AR$8=4),IF(Z92=S$8,0,AM86-AC92),IF(AM91&gt;0,AM91,""))</f>
        <v/>
      </c>
      <c r="AN92" s="86"/>
      <c r="AO92" s="86"/>
      <c r="AP92" s="86"/>
      <c r="AQ92" s="86"/>
      <c r="AR92" s="87"/>
      <c r="AS92" s="86" t="str">
        <f t="shared" si="225"/>
        <v/>
      </c>
      <c r="AT92" s="86"/>
      <c r="AU92" s="86"/>
      <c r="AV92" s="86"/>
      <c r="AW92" s="86"/>
      <c r="AX92" s="87"/>
    </row>
    <row r="93" spans="2:50" ht="15" customHeight="1" x14ac:dyDescent="0.4">
      <c r="B93" s="43" t="str">
        <f t="shared" si="226"/>
        <v/>
      </c>
      <c r="C93" s="44"/>
      <c r="D93" s="45"/>
      <c r="E93" s="46" t="str">
        <f t="shared" si="227"/>
        <v/>
      </c>
      <c r="F93" s="44"/>
      <c r="G93" s="43" t="str">
        <f t="shared" si="228"/>
        <v/>
      </c>
      <c r="H93" s="44"/>
      <c r="I93" s="45"/>
      <c r="J93" s="47" t="str">
        <f t="shared" si="229"/>
        <v/>
      </c>
      <c r="K93" s="48"/>
      <c r="L93" s="48"/>
      <c r="M93" s="48"/>
      <c r="N93" s="49"/>
      <c r="O93" s="47" t="str">
        <f t="shared" si="230"/>
        <v/>
      </c>
      <c r="P93" s="48"/>
      <c r="Q93" s="48"/>
      <c r="R93" s="48"/>
      <c r="S93" s="49"/>
      <c r="T93" s="47" t="str">
        <f t="shared" si="231"/>
        <v/>
      </c>
      <c r="U93" s="48"/>
      <c r="V93" s="48"/>
      <c r="W93" s="48"/>
      <c r="X93" s="48"/>
      <c r="Y93" s="50"/>
      <c r="Z93" s="51" t="str">
        <f t="shared" ref="Z93" si="272">IF(AND(Z87&lt;S$8,AR$8=5),Z87+1,"")</f>
        <v/>
      </c>
      <c r="AA93" s="52"/>
      <c r="AB93" s="53"/>
      <c r="AC93" s="25" t="str">
        <f t="shared" ref="AC93" si="273">IF(AND(Z87&lt;S$8,AR$8=5),IF(Z93=S$8,AM87,J$13-AH93),"")</f>
        <v/>
      </c>
      <c r="AD93" s="26"/>
      <c r="AE93" s="26"/>
      <c r="AF93" s="26"/>
      <c r="AG93" s="54"/>
      <c r="AH93" s="25" t="str">
        <f t="shared" ref="AH93" si="274">IF(AND(Z87&lt;S$8,AR$8=5),TRUNC(AM87*AR$7),"")</f>
        <v/>
      </c>
      <c r="AI93" s="26"/>
      <c r="AJ93" s="26"/>
      <c r="AK93" s="26"/>
      <c r="AL93" s="54"/>
      <c r="AM93" s="25" t="str">
        <f t="shared" ref="AM93" si="275">IF(AND(Z87&lt;S$8,AR$8=5),IF(Z93=S$8,0,AM87-AC93),IF(AM92&gt;0,AM92,""))</f>
        <v/>
      </c>
      <c r="AN93" s="26"/>
      <c r="AO93" s="26"/>
      <c r="AP93" s="26"/>
      <c r="AQ93" s="26"/>
      <c r="AR93" s="27"/>
      <c r="AS93" s="26" t="str">
        <f t="shared" si="225"/>
        <v/>
      </c>
      <c r="AT93" s="26"/>
      <c r="AU93" s="26"/>
      <c r="AV93" s="26"/>
      <c r="AW93" s="26"/>
      <c r="AX93" s="27"/>
    </row>
    <row r="94" spans="2:50" ht="15" customHeight="1" x14ac:dyDescent="0.4">
      <c r="B94" s="43" t="str">
        <f t="shared" si="226"/>
        <v/>
      </c>
      <c r="C94" s="44"/>
      <c r="D94" s="45"/>
      <c r="E94" s="46" t="str">
        <f t="shared" si="227"/>
        <v/>
      </c>
      <c r="F94" s="44"/>
      <c r="G94" s="43" t="str">
        <f t="shared" si="228"/>
        <v/>
      </c>
      <c r="H94" s="44"/>
      <c r="I94" s="45"/>
      <c r="J94" s="47" t="str">
        <f t="shared" si="229"/>
        <v/>
      </c>
      <c r="K94" s="48"/>
      <c r="L94" s="48"/>
      <c r="M94" s="48"/>
      <c r="N94" s="49"/>
      <c r="O94" s="47" t="str">
        <f t="shared" si="230"/>
        <v/>
      </c>
      <c r="P94" s="48"/>
      <c r="Q94" s="48"/>
      <c r="R94" s="48"/>
      <c r="S94" s="49"/>
      <c r="T94" s="47" t="str">
        <f t="shared" si="231"/>
        <v/>
      </c>
      <c r="U94" s="48"/>
      <c r="V94" s="48"/>
      <c r="W94" s="48"/>
      <c r="X94" s="48"/>
      <c r="Y94" s="50"/>
      <c r="Z94" s="51" t="str">
        <f t="shared" ref="Z94" si="276">IF(AND(Z88&lt;S$8,AR$8=6),Z88+1,"")</f>
        <v/>
      </c>
      <c r="AA94" s="52"/>
      <c r="AB94" s="53"/>
      <c r="AC94" s="25" t="str">
        <f t="shared" ref="AC94" si="277">IF(AND(Z88&lt;S$8,AR$8=6),IF(Z94=S$8,AM88,J$13-AH94),"")</f>
        <v/>
      </c>
      <c r="AD94" s="26"/>
      <c r="AE94" s="26"/>
      <c r="AF94" s="26"/>
      <c r="AG94" s="54"/>
      <c r="AH94" s="25" t="str">
        <f t="shared" ref="AH94" si="278">IF(AND(Z88&lt;S$8,AR$8=6),TRUNC(AM88*AR$7),"")</f>
        <v/>
      </c>
      <c r="AI94" s="26"/>
      <c r="AJ94" s="26"/>
      <c r="AK94" s="26"/>
      <c r="AL94" s="54"/>
      <c r="AM94" s="25" t="str">
        <f t="shared" ref="AM94" si="279">IF(AND(Z88&lt;S$8,AR$8=6),IF(Z94=S$8,0,AM88-AC94),IF(AM93&gt;0,AM93,""))</f>
        <v/>
      </c>
      <c r="AN94" s="26"/>
      <c r="AO94" s="26"/>
      <c r="AP94" s="26"/>
      <c r="AQ94" s="26"/>
      <c r="AR94" s="27"/>
      <c r="AS94" s="26" t="str">
        <f t="shared" si="225"/>
        <v/>
      </c>
      <c r="AT94" s="26"/>
      <c r="AU94" s="26"/>
      <c r="AV94" s="26"/>
      <c r="AW94" s="26"/>
      <c r="AX94" s="27"/>
    </row>
    <row r="95" spans="2:50" ht="15" customHeight="1" x14ac:dyDescent="0.4">
      <c r="B95" s="43" t="str">
        <f t="shared" si="226"/>
        <v/>
      </c>
      <c r="C95" s="44"/>
      <c r="D95" s="45"/>
      <c r="E95" s="46" t="str">
        <f t="shared" si="227"/>
        <v/>
      </c>
      <c r="F95" s="44"/>
      <c r="G95" s="43" t="str">
        <f t="shared" si="228"/>
        <v/>
      </c>
      <c r="H95" s="44"/>
      <c r="I95" s="45"/>
      <c r="J95" s="47" t="str">
        <f t="shared" si="229"/>
        <v/>
      </c>
      <c r="K95" s="48"/>
      <c r="L95" s="48"/>
      <c r="M95" s="48"/>
      <c r="N95" s="49"/>
      <c r="O95" s="47" t="str">
        <f t="shared" si="230"/>
        <v/>
      </c>
      <c r="P95" s="48"/>
      <c r="Q95" s="48"/>
      <c r="R95" s="48"/>
      <c r="S95" s="49"/>
      <c r="T95" s="47" t="str">
        <f t="shared" si="231"/>
        <v/>
      </c>
      <c r="U95" s="48"/>
      <c r="V95" s="48"/>
      <c r="W95" s="48"/>
      <c r="X95" s="48"/>
      <c r="Y95" s="50"/>
      <c r="Z95" s="51" t="str">
        <f t="shared" ref="Z95" si="280">IF(AND(Z89&lt;S$8,AR$8=1),Z89+1,"")</f>
        <v/>
      </c>
      <c r="AA95" s="52"/>
      <c r="AB95" s="53"/>
      <c r="AC95" s="25" t="str">
        <f t="shared" ref="AC95" si="281">IF(AND(Z89&lt;S$8,AR$8=1),IF(Z95=S$8,AM89,J$13-AH95),"")</f>
        <v/>
      </c>
      <c r="AD95" s="26"/>
      <c r="AE95" s="26"/>
      <c r="AF95" s="26"/>
      <c r="AG95" s="54"/>
      <c r="AH95" s="25" t="str">
        <f t="shared" ref="AH95" si="282">IF(AND(Z89&lt;S$8,AR$8=1),TRUNC(AM89*AR$7),"")</f>
        <v/>
      </c>
      <c r="AI95" s="26"/>
      <c r="AJ95" s="26"/>
      <c r="AK95" s="26"/>
      <c r="AL95" s="54"/>
      <c r="AM95" s="25" t="str">
        <f t="shared" ref="AM95" si="283">IF(AND(Z89&lt;S$8,AR$8=1),IF(Z95=S$8,0,AM89-AC95),IF(AM94&gt;0,AM94,""))</f>
        <v/>
      </c>
      <c r="AN95" s="26"/>
      <c r="AO95" s="26"/>
      <c r="AP95" s="26"/>
      <c r="AQ95" s="26"/>
      <c r="AR95" s="27"/>
      <c r="AS95" s="26" t="str">
        <f t="shared" si="225"/>
        <v/>
      </c>
      <c r="AT95" s="26"/>
      <c r="AU95" s="26"/>
      <c r="AV95" s="26"/>
      <c r="AW95" s="26"/>
      <c r="AX95" s="27"/>
    </row>
    <row r="96" spans="2:50" ht="15" customHeight="1" thickBot="1" x14ac:dyDescent="0.45">
      <c r="B96" s="73" t="str">
        <f t="shared" si="226"/>
        <v/>
      </c>
      <c r="C96" s="74"/>
      <c r="D96" s="75"/>
      <c r="E96" s="76" t="str">
        <f t="shared" si="227"/>
        <v/>
      </c>
      <c r="F96" s="74"/>
      <c r="G96" s="73" t="str">
        <f t="shared" si="228"/>
        <v/>
      </c>
      <c r="H96" s="74"/>
      <c r="I96" s="75"/>
      <c r="J96" s="77" t="str">
        <f t="shared" si="229"/>
        <v/>
      </c>
      <c r="K96" s="78"/>
      <c r="L96" s="78"/>
      <c r="M96" s="78"/>
      <c r="N96" s="79"/>
      <c r="O96" s="77" t="str">
        <f t="shared" si="230"/>
        <v/>
      </c>
      <c r="P96" s="78"/>
      <c r="Q96" s="78"/>
      <c r="R96" s="78"/>
      <c r="S96" s="79"/>
      <c r="T96" s="77" t="str">
        <f t="shared" si="231"/>
        <v/>
      </c>
      <c r="U96" s="78"/>
      <c r="V96" s="78"/>
      <c r="W96" s="78"/>
      <c r="X96" s="78"/>
      <c r="Y96" s="80"/>
      <c r="Z96" s="81" t="str">
        <f t="shared" ref="Z96" si="284">IF(AND(Z90&lt;S$8,AR$8=2),Z90+1,"")</f>
        <v/>
      </c>
      <c r="AA96" s="82"/>
      <c r="AB96" s="83"/>
      <c r="AC96" s="55" t="str">
        <f t="shared" ref="AC96" si="285">IF(AND(Z90&lt;S$8,AR$8=2),IF(Z96=S$8,AM90,J$13-AH96),"")</f>
        <v/>
      </c>
      <c r="AD96" s="56"/>
      <c r="AE96" s="56"/>
      <c r="AF96" s="56"/>
      <c r="AG96" s="84"/>
      <c r="AH96" s="55" t="str">
        <f t="shared" ref="AH96" si="286">IF(AND(Z90&lt;S$8,AR$8=2),TRUNC(AM90*AR$7),"")</f>
        <v/>
      </c>
      <c r="AI96" s="56"/>
      <c r="AJ96" s="56"/>
      <c r="AK96" s="56"/>
      <c r="AL96" s="84"/>
      <c r="AM96" s="55" t="str">
        <f t="shared" ref="AM96" si="287">IF(AND(Z90&lt;S$8,AR$8=2),IF(Z96=S$8,0,AM90-AC96),IF(AM95&gt;0,AM95,""))</f>
        <v/>
      </c>
      <c r="AN96" s="56"/>
      <c r="AO96" s="56"/>
      <c r="AP96" s="56"/>
      <c r="AQ96" s="56"/>
      <c r="AR96" s="57"/>
      <c r="AS96" s="56" t="str">
        <f t="shared" si="225"/>
        <v/>
      </c>
      <c r="AT96" s="56"/>
      <c r="AU96" s="56"/>
      <c r="AV96" s="56"/>
      <c r="AW96" s="56"/>
      <c r="AX96" s="57"/>
    </row>
    <row r="97" spans="2:50" ht="15" customHeight="1" x14ac:dyDescent="0.4">
      <c r="B97" s="88" t="str">
        <f t="shared" si="226"/>
        <v/>
      </c>
      <c r="C97" s="89"/>
      <c r="D97" s="90"/>
      <c r="E97" s="91" t="str">
        <f t="shared" si="227"/>
        <v/>
      </c>
      <c r="F97" s="89"/>
      <c r="G97" s="88" t="str">
        <f t="shared" si="228"/>
        <v/>
      </c>
      <c r="H97" s="89"/>
      <c r="I97" s="90"/>
      <c r="J97" s="92" t="str">
        <f t="shared" si="229"/>
        <v/>
      </c>
      <c r="K97" s="93"/>
      <c r="L97" s="93"/>
      <c r="M97" s="93"/>
      <c r="N97" s="94"/>
      <c r="O97" s="92" t="str">
        <f t="shared" si="230"/>
        <v/>
      </c>
      <c r="P97" s="93"/>
      <c r="Q97" s="93"/>
      <c r="R97" s="93"/>
      <c r="S97" s="94"/>
      <c r="T97" s="92" t="str">
        <f t="shared" si="231"/>
        <v/>
      </c>
      <c r="U97" s="93"/>
      <c r="V97" s="93"/>
      <c r="W97" s="93"/>
      <c r="X97" s="93"/>
      <c r="Y97" s="95"/>
      <c r="Z97" s="96" t="str">
        <f t="shared" ref="Z97" si="288">IF(AND(Z91&lt;S$8,AR$8=3),Z91+1,"")</f>
        <v/>
      </c>
      <c r="AA97" s="97"/>
      <c r="AB97" s="98"/>
      <c r="AC97" s="85" t="str">
        <f t="shared" ref="AC97" si="289">IF(AND(Z91&lt;S$8,AR$8=3),IF(Z97=S$8,AM91,J$13-AH97),"")</f>
        <v/>
      </c>
      <c r="AD97" s="86"/>
      <c r="AE97" s="86"/>
      <c r="AF97" s="86"/>
      <c r="AG97" s="99"/>
      <c r="AH97" s="85" t="str">
        <f t="shared" ref="AH97" si="290">IF(AND(Z91&lt;S$8,AR$8=3),TRUNC(AM91*AR$7),"")</f>
        <v/>
      </c>
      <c r="AI97" s="86"/>
      <c r="AJ97" s="86"/>
      <c r="AK97" s="86"/>
      <c r="AL97" s="99"/>
      <c r="AM97" s="85" t="str">
        <f t="shared" ref="AM97" si="291">IF(AND(Z91&lt;S$8,AR$8=3),IF(Z97=S$8,0,AM91-AC97),IF(AM96&gt;0,AM96,""))</f>
        <v/>
      </c>
      <c r="AN97" s="86"/>
      <c r="AO97" s="86"/>
      <c r="AP97" s="86"/>
      <c r="AQ97" s="86"/>
      <c r="AR97" s="87"/>
      <c r="AS97" s="86" t="str">
        <f t="shared" si="225"/>
        <v/>
      </c>
      <c r="AT97" s="86"/>
      <c r="AU97" s="86"/>
      <c r="AV97" s="86"/>
      <c r="AW97" s="86"/>
      <c r="AX97" s="87"/>
    </row>
    <row r="98" spans="2:50" ht="15" customHeight="1" x14ac:dyDescent="0.4">
      <c r="B98" s="43" t="str">
        <f t="shared" si="226"/>
        <v/>
      </c>
      <c r="C98" s="44"/>
      <c r="D98" s="45"/>
      <c r="E98" s="46" t="str">
        <f t="shared" si="227"/>
        <v/>
      </c>
      <c r="F98" s="44"/>
      <c r="G98" s="43" t="str">
        <f t="shared" si="228"/>
        <v/>
      </c>
      <c r="H98" s="44"/>
      <c r="I98" s="45"/>
      <c r="J98" s="47" t="str">
        <f t="shared" si="229"/>
        <v/>
      </c>
      <c r="K98" s="48"/>
      <c r="L98" s="48"/>
      <c r="M98" s="48"/>
      <c r="N98" s="49"/>
      <c r="O98" s="47" t="str">
        <f t="shared" si="230"/>
        <v/>
      </c>
      <c r="P98" s="48"/>
      <c r="Q98" s="48"/>
      <c r="R98" s="48"/>
      <c r="S98" s="49"/>
      <c r="T98" s="47" t="str">
        <f t="shared" si="231"/>
        <v/>
      </c>
      <c r="U98" s="48"/>
      <c r="V98" s="48"/>
      <c r="W98" s="48"/>
      <c r="X98" s="48"/>
      <c r="Y98" s="50"/>
      <c r="Z98" s="51" t="str">
        <f t="shared" ref="Z98" si="292">IF(AND(Z92&lt;S$8,AR$8=4),Z92+1,"")</f>
        <v/>
      </c>
      <c r="AA98" s="52"/>
      <c r="AB98" s="53"/>
      <c r="AC98" s="25" t="str">
        <f t="shared" ref="AC98" si="293">IF(AND(Z92&lt;S$8,AR$8=4),IF(Z98=S$8,AM92,J$13-AH98),"")</f>
        <v/>
      </c>
      <c r="AD98" s="26"/>
      <c r="AE98" s="26"/>
      <c r="AF98" s="26"/>
      <c r="AG98" s="54"/>
      <c r="AH98" s="25" t="str">
        <f t="shared" ref="AH98" si="294">IF(AND(Z92&lt;S$8,AR$8=4),TRUNC(AM92*AR$7),"")</f>
        <v/>
      </c>
      <c r="AI98" s="26"/>
      <c r="AJ98" s="26"/>
      <c r="AK98" s="26"/>
      <c r="AL98" s="54"/>
      <c r="AM98" s="25" t="str">
        <f t="shared" ref="AM98" si="295">IF(AND(Z92&lt;S$8,AR$8=4),IF(Z98=S$8,0,AM92-AC98),IF(AM97&gt;0,AM97,""))</f>
        <v/>
      </c>
      <c r="AN98" s="26"/>
      <c r="AO98" s="26"/>
      <c r="AP98" s="26"/>
      <c r="AQ98" s="26"/>
      <c r="AR98" s="27"/>
      <c r="AS98" s="26" t="str">
        <f t="shared" si="225"/>
        <v/>
      </c>
      <c r="AT98" s="26"/>
      <c r="AU98" s="26"/>
      <c r="AV98" s="26"/>
      <c r="AW98" s="26"/>
      <c r="AX98" s="27"/>
    </row>
    <row r="99" spans="2:50" ht="15" customHeight="1" x14ac:dyDescent="0.4">
      <c r="B99" s="43" t="str">
        <f t="shared" si="226"/>
        <v/>
      </c>
      <c r="C99" s="44"/>
      <c r="D99" s="45"/>
      <c r="E99" s="46" t="str">
        <f t="shared" si="227"/>
        <v/>
      </c>
      <c r="F99" s="44"/>
      <c r="G99" s="43" t="str">
        <f t="shared" si="228"/>
        <v/>
      </c>
      <c r="H99" s="44"/>
      <c r="I99" s="45"/>
      <c r="J99" s="47" t="str">
        <f t="shared" si="229"/>
        <v/>
      </c>
      <c r="K99" s="48"/>
      <c r="L99" s="48"/>
      <c r="M99" s="48"/>
      <c r="N99" s="49"/>
      <c r="O99" s="47" t="str">
        <f t="shared" si="230"/>
        <v/>
      </c>
      <c r="P99" s="48"/>
      <c r="Q99" s="48"/>
      <c r="R99" s="48"/>
      <c r="S99" s="49"/>
      <c r="T99" s="47" t="str">
        <f t="shared" si="231"/>
        <v/>
      </c>
      <c r="U99" s="48"/>
      <c r="V99" s="48"/>
      <c r="W99" s="48"/>
      <c r="X99" s="48"/>
      <c r="Y99" s="50"/>
      <c r="Z99" s="51" t="str">
        <f t="shared" ref="Z99" si="296">IF(AND(Z93&lt;S$8,AR$8=5),Z93+1,"")</f>
        <v/>
      </c>
      <c r="AA99" s="52"/>
      <c r="AB99" s="53"/>
      <c r="AC99" s="25" t="str">
        <f t="shared" ref="AC99" si="297">IF(AND(Z93&lt;S$8,AR$8=5),IF(Z99=S$8,AM93,J$13-AH99),"")</f>
        <v/>
      </c>
      <c r="AD99" s="26"/>
      <c r="AE99" s="26"/>
      <c r="AF99" s="26"/>
      <c r="AG99" s="54"/>
      <c r="AH99" s="25" t="str">
        <f t="shared" ref="AH99" si="298">IF(AND(Z93&lt;S$8,AR$8=5),TRUNC(AM93*AR$7),"")</f>
        <v/>
      </c>
      <c r="AI99" s="26"/>
      <c r="AJ99" s="26"/>
      <c r="AK99" s="26"/>
      <c r="AL99" s="54"/>
      <c r="AM99" s="25" t="str">
        <f t="shared" ref="AM99" si="299">IF(AND(Z93&lt;S$8,AR$8=5),IF(Z99=S$8,0,AM93-AC99),IF(AM98&gt;0,AM98,""))</f>
        <v/>
      </c>
      <c r="AN99" s="26"/>
      <c r="AO99" s="26"/>
      <c r="AP99" s="26"/>
      <c r="AQ99" s="26"/>
      <c r="AR99" s="27"/>
      <c r="AS99" s="26" t="str">
        <f t="shared" si="225"/>
        <v/>
      </c>
      <c r="AT99" s="26"/>
      <c r="AU99" s="26"/>
      <c r="AV99" s="26"/>
      <c r="AW99" s="26"/>
      <c r="AX99" s="27"/>
    </row>
    <row r="100" spans="2:50" ht="15" customHeight="1" x14ac:dyDescent="0.4">
      <c r="B100" s="43" t="str">
        <f t="shared" si="226"/>
        <v/>
      </c>
      <c r="C100" s="44"/>
      <c r="D100" s="45"/>
      <c r="E100" s="46" t="str">
        <f t="shared" si="227"/>
        <v/>
      </c>
      <c r="F100" s="44"/>
      <c r="G100" s="43" t="str">
        <f t="shared" si="228"/>
        <v/>
      </c>
      <c r="H100" s="44"/>
      <c r="I100" s="45"/>
      <c r="J100" s="47" t="str">
        <f t="shared" si="229"/>
        <v/>
      </c>
      <c r="K100" s="48"/>
      <c r="L100" s="48"/>
      <c r="M100" s="48"/>
      <c r="N100" s="49"/>
      <c r="O100" s="47" t="str">
        <f t="shared" si="230"/>
        <v/>
      </c>
      <c r="P100" s="48"/>
      <c r="Q100" s="48"/>
      <c r="R100" s="48"/>
      <c r="S100" s="49"/>
      <c r="T100" s="47" t="str">
        <f t="shared" si="231"/>
        <v/>
      </c>
      <c r="U100" s="48"/>
      <c r="V100" s="48"/>
      <c r="W100" s="48"/>
      <c r="X100" s="48"/>
      <c r="Y100" s="50"/>
      <c r="Z100" s="51" t="str">
        <f t="shared" ref="Z100" si="300">IF(AND(Z94&lt;S$8,AR$8=6),Z94+1,"")</f>
        <v/>
      </c>
      <c r="AA100" s="52"/>
      <c r="AB100" s="53"/>
      <c r="AC100" s="25" t="str">
        <f t="shared" ref="AC100" si="301">IF(AND(Z94&lt;S$8,AR$8=6),IF(Z100=S$8,AM94,J$13-AH100),"")</f>
        <v/>
      </c>
      <c r="AD100" s="26"/>
      <c r="AE100" s="26"/>
      <c r="AF100" s="26"/>
      <c r="AG100" s="54"/>
      <c r="AH100" s="25" t="str">
        <f t="shared" ref="AH100" si="302">IF(AND(Z94&lt;S$8,AR$8=6),TRUNC(AM94*AR$7),"")</f>
        <v/>
      </c>
      <c r="AI100" s="26"/>
      <c r="AJ100" s="26"/>
      <c r="AK100" s="26"/>
      <c r="AL100" s="54"/>
      <c r="AM100" s="25" t="str">
        <f t="shared" ref="AM100" si="303">IF(AND(Z94&lt;S$8,AR$8=6),IF(Z100=S$8,0,AM94-AC100),IF(AM99&gt;0,AM99,""))</f>
        <v/>
      </c>
      <c r="AN100" s="26"/>
      <c r="AO100" s="26"/>
      <c r="AP100" s="26"/>
      <c r="AQ100" s="26"/>
      <c r="AR100" s="27"/>
      <c r="AS100" s="26" t="str">
        <f t="shared" si="225"/>
        <v/>
      </c>
      <c r="AT100" s="26"/>
      <c r="AU100" s="26"/>
      <c r="AV100" s="26"/>
      <c r="AW100" s="26"/>
      <c r="AX100" s="27"/>
    </row>
    <row r="101" spans="2:50" ht="15" customHeight="1" thickBot="1" x14ac:dyDescent="0.45">
      <c r="B101" s="73" t="str">
        <f t="shared" si="226"/>
        <v/>
      </c>
      <c r="C101" s="74"/>
      <c r="D101" s="75"/>
      <c r="E101" s="76" t="str">
        <f t="shared" si="227"/>
        <v/>
      </c>
      <c r="F101" s="74"/>
      <c r="G101" s="73" t="str">
        <f t="shared" si="228"/>
        <v/>
      </c>
      <c r="H101" s="74"/>
      <c r="I101" s="75"/>
      <c r="J101" s="77" t="str">
        <f t="shared" si="229"/>
        <v/>
      </c>
      <c r="K101" s="78"/>
      <c r="L101" s="78"/>
      <c r="M101" s="78"/>
      <c r="N101" s="79"/>
      <c r="O101" s="77" t="str">
        <f t="shared" si="230"/>
        <v/>
      </c>
      <c r="P101" s="78"/>
      <c r="Q101" s="78"/>
      <c r="R101" s="78"/>
      <c r="S101" s="79"/>
      <c r="T101" s="77" t="str">
        <f t="shared" si="231"/>
        <v/>
      </c>
      <c r="U101" s="78"/>
      <c r="V101" s="78"/>
      <c r="W101" s="78"/>
      <c r="X101" s="78"/>
      <c r="Y101" s="80"/>
      <c r="Z101" s="81" t="str">
        <f t="shared" ref="Z101" si="304">IF(AND(Z95&lt;S$8,AR$8=1),Z95+1,"")</f>
        <v/>
      </c>
      <c r="AA101" s="82"/>
      <c r="AB101" s="83"/>
      <c r="AC101" s="55" t="str">
        <f t="shared" ref="AC101" si="305">IF(AND(Z95&lt;S$8,AR$8=1),IF(Z101=S$8,AM95,J$13-AH101),"")</f>
        <v/>
      </c>
      <c r="AD101" s="56"/>
      <c r="AE101" s="56"/>
      <c r="AF101" s="56"/>
      <c r="AG101" s="84"/>
      <c r="AH101" s="55" t="str">
        <f t="shared" ref="AH101" si="306">IF(AND(Z95&lt;S$8,AR$8=1),TRUNC(AM95*AR$7),"")</f>
        <v/>
      </c>
      <c r="AI101" s="56"/>
      <c r="AJ101" s="56"/>
      <c r="AK101" s="56"/>
      <c r="AL101" s="84"/>
      <c r="AM101" s="55" t="str">
        <f t="shared" ref="AM101" si="307">IF(AND(Z95&lt;S$8,AR$8=1),IF(Z101=S$8,0,AM95-AC101),IF(AM100&gt;0,AM100,""))</f>
        <v/>
      </c>
      <c r="AN101" s="56"/>
      <c r="AO101" s="56"/>
      <c r="AP101" s="56"/>
      <c r="AQ101" s="56"/>
      <c r="AR101" s="57"/>
      <c r="AS101" s="56" t="str">
        <f t="shared" si="225"/>
        <v/>
      </c>
      <c r="AT101" s="56"/>
      <c r="AU101" s="56"/>
      <c r="AV101" s="56"/>
      <c r="AW101" s="56"/>
      <c r="AX101" s="57"/>
    </row>
    <row r="102" spans="2:50" ht="15" customHeight="1" x14ac:dyDescent="0.4">
      <c r="B102" s="88" t="str">
        <f t="shared" si="226"/>
        <v/>
      </c>
      <c r="C102" s="89"/>
      <c r="D102" s="90"/>
      <c r="E102" s="91" t="str">
        <f t="shared" si="227"/>
        <v/>
      </c>
      <c r="F102" s="89"/>
      <c r="G102" s="88" t="str">
        <f t="shared" si="228"/>
        <v/>
      </c>
      <c r="H102" s="89"/>
      <c r="I102" s="90"/>
      <c r="J102" s="92" t="str">
        <f t="shared" si="229"/>
        <v/>
      </c>
      <c r="K102" s="93"/>
      <c r="L102" s="93"/>
      <c r="M102" s="93"/>
      <c r="N102" s="94"/>
      <c r="O102" s="92" t="str">
        <f t="shared" si="230"/>
        <v/>
      </c>
      <c r="P102" s="93"/>
      <c r="Q102" s="93"/>
      <c r="R102" s="93"/>
      <c r="S102" s="94"/>
      <c r="T102" s="92" t="str">
        <f t="shared" si="231"/>
        <v/>
      </c>
      <c r="U102" s="93"/>
      <c r="V102" s="93"/>
      <c r="W102" s="93"/>
      <c r="X102" s="93"/>
      <c r="Y102" s="95"/>
      <c r="Z102" s="96" t="str">
        <f t="shared" ref="Z102" si="308">IF(AND(Z96&lt;S$8,AR$8=2),Z96+1,"")</f>
        <v/>
      </c>
      <c r="AA102" s="97"/>
      <c r="AB102" s="98"/>
      <c r="AC102" s="85" t="str">
        <f t="shared" ref="AC102" si="309">IF(AND(Z96&lt;S$8,AR$8=2),IF(Z102=S$8,AM96,J$13-AH102),"")</f>
        <v/>
      </c>
      <c r="AD102" s="86"/>
      <c r="AE102" s="86"/>
      <c r="AF102" s="86"/>
      <c r="AG102" s="99"/>
      <c r="AH102" s="85" t="str">
        <f t="shared" ref="AH102" si="310">IF(AND(Z96&lt;S$8,AR$8=2),TRUNC(AM96*AR$7),"")</f>
        <v/>
      </c>
      <c r="AI102" s="86"/>
      <c r="AJ102" s="86"/>
      <c r="AK102" s="86"/>
      <c r="AL102" s="99"/>
      <c r="AM102" s="85" t="str">
        <f t="shared" ref="AM102" si="311">IF(AND(Z96&lt;S$8,AR$8=2),IF(Z102=S$8,0,AM96-AC102),IF(AM101&gt;0,AM101,""))</f>
        <v/>
      </c>
      <c r="AN102" s="86"/>
      <c r="AO102" s="86"/>
      <c r="AP102" s="86"/>
      <c r="AQ102" s="86"/>
      <c r="AR102" s="87"/>
      <c r="AS102" s="86" t="str">
        <f t="shared" si="225"/>
        <v/>
      </c>
      <c r="AT102" s="86"/>
      <c r="AU102" s="86"/>
      <c r="AV102" s="86"/>
      <c r="AW102" s="86"/>
      <c r="AX102" s="87"/>
    </row>
    <row r="103" spans="2:50" ht="15" customHeight="1" x14ac:dyDescent="0.4">
      <c r="B103" s="43" t="str">
        <f t="shared" si="226"/>
        <v/>
      </c>
      <c r="C103" s="44"/>
      <c r="D103" s="45"/>
      <c r="E103" s="46" t="str">
        <f t="shared" si="227"/>
        <v/>
      </c>
      <c r="F103" s="44"/>
      <c r="G103" s="43" t="str">
        <f t="shared" si="228"/>
        <v/>
      </c>
      <c r="H103" s="44"/>
      <c r="I103" s="45"/>
      <c r="J103" s="47" t="str">
        <f t="shared" si="229"/>
        <v/>
      </c>
      <c r="K103" s="48"/>
      <c r="L103" s="48"/>
      <c r="M103" s="48"/>
      <c r="N103" s="49"/>
      <c r="O103" s="47" t="str">
        <f t="shared" si="230"/>
        <v/>
      </c>
      <c r="P103" s="48"/>
      <c r="Q103" s="48"/>
      <c r="R103" s="48"/>
      <c r="S103" s="49"/>
      <c r="T103" s="47" t="str">
        <f t="shared" si="231"/>
        <v/>
      </c>
      <c r="U103" s="48"/>
      <c r="V103" s="48"/>
      <c r="W103" s="48"/>
      <c r="X103" s="48"/>
      <c r="Y103" s="50"/>
      <c r="Z103" s="51" t="str">
        <f t="shared" ref="Z103" si="312">IF(AND(Z97&lt;S$8,AR$8=3),Z97+1,"")</f>
        <v/>
      </c>
      <c r="AA103" s="52"/>
      <c r="AB103" s="53"/>
      <c r="AC103" s="25" t="str">
        <f t="shared" ref="AC103" si="313">IF(AND(Z97&lt;S$8,AR$8=3),IF(Z103=S$8,AM97,J$13-AH103),"")</f>
        <v/>
      </c>
      <c r="AD103" s="26"/>
      <c r="AE103" s="26"/>
      <c r="AF103" s="26"/>
      <c r="AG103" s="54"/>
      <c r="AH103" s="25" t="str">
        <f t="shared" ref="AH103" si="314">IF(AND(Z97&lt;S$8,AR$8=3),TRUNC(AM97*AR$7),"")</f>
        <v/>
      </c>
      <c r="AI103" s="26"/>
      <c r="AJ103" s="26"/>
      <c r="AK103" s="26"/>
      <c r="AL103" s="54"/>
      <c r="AM103" s="25" t="str">
        <f t="shared" ref="AM103" si="315">IF(AND(Z97&lt;S$8,AR$8=3),IF(Z103=S$8,0,AM97-AC103),IF(AM102&gt;0,AM102,""))</f>
        <v/>
      </c>
      <c r="AN103" s="26"/>
      <c r="AO103" s="26"/>
      <c r="AP103" s="26"/>
      <c r="AQ103" s="26"/>
      <c r="AR103" s="27"/>
      <c r="AS103" s="26" t="str">
        <f t="shared" si="225"/>
        <v/>
      </c>
      <c r="AT103" s="26"/>
      <c r="AU103" s="26"/>
      <c r="AV103" s="26"/>
      <c r="AW103" s="26"/>
      <c r="AX103" s="27"/>
    </row>
    <row r="104" spans="2:50" ht="15" customHeight="1" x14ac:dyDescent="0.4">
      <c r="B104" s="43" t="str">
        <f t="shared" si="226"/>
        <v/>
      </c>
      <c r="C104" s="44"/>
      <c r="D104" s="45"/>
      <c r="E104" s="46" t="str">
        <f t="shared" si="227"/>
        <v/>
      </c>
      <c r="F104" s="44"/>
      <c r="G104" s="43" t="str">
        <f t="shared" si="228"/>
        <v/>
      </c>
      <c r="H104" s="44"/>
      <c r="I104" s="45"/>
      <c r="J104" s="47" t="str">
        <f t="shared" si="229"/>
        <v/>
      </c>
      <c r="K104" s="48"/>
      <c r="L104" s="48"/>
      <c r="M104" s="48"/>
      <c r="N104" s="49"/>
      <c r="O104" s="47" t="str">
        <f t="shared" si="230"/>
        <v/>
      </c>
      <c r="P104" s="48"/>
      <c r="Q104" s="48"/>
      <c r="R104" s="48"/>
      <c r="S104" s="49"/>
      <c r="T104" s="47" t="str">
        <f t="shared" si="231"/>
        <v/>
      </c>
      <c r="U104" s="48"/>
      <c r="V104" s="48"/>
      <c r="W104" s="48"/>
      <c r="X104" s="48"/>
      <c r="Y104" s="50"/>
      <c r="Z104" s="51" t="str">
        <f t="shared" ref="Z104" si="316">IF(AND(Z98&lt;S$8,AR$8=4),Z98+1,"")</f>
        <v/>
      </c>
      <c r="AA104" s="52"/>
      <c r="AB104" s="53"/>
      <c r="AC104" s="25" t="str">
        <f t="shared" ref="AC104" si="317">IF(AND(Z98&lt;S$8,AR$8=4),IF(Z104=S$8,AM98,J$13-AH104),"")</f>
        <v/>
      </c>
      <c r="AD104" s="26"/>
      <c r="AE104" s="26"/>
      <c r="AF104" s="26"/>
      <c r="AG104" s="54"/>
      <c r="AH104" s="25" t="str">
        <f t="shared" ref="AH104" si="318">IF(AND(Z98&lt;S$8,AR$8=4),TRUNC(AM98*AR$7),"")</f>
        <v/>
      </c>
      <c r="AI104" s="26"/>
      <c r="AJ104" s="26"/>
      <c r="AK104" s="26"/>
      <c r="AL104" s="54"/>
      <c r="AM104" s="25" t="str">
        <f t="shared" ref="AM104" si="319">IF(AND(Z98&lt;S$8,AR$8=4),IF(Z104=S$8,0,AM98-AC104),IF(AM103&gt;0,AM103,""))</f>
        <v/>
      </c>
      <c r="AN104" s="26"/>
      <c r="AO104" s="26"/>
      <c r="AP104" s="26"/>
      <c r="AQ104" s="26"/>
      <c r="AR104" s="27"/>
      <c r="AS104" s="26" t="str">
        <f t="shared" si="225"/>
        <v/>
      </c>
      <c r="AT104" s="26"/>
      <c r="AU104" s="26"/>
      <c r="AV104" s="26"/>
      <c r="AW104" s="26"/>
      <c r="AX104" s="27"/>
    </row>
    <row r="105" spans="2:50" ht="15" customHeight="1" x14ac:dyDescent="0.4">
      <c r="B105" s="43" t="str">
        <f t="shared" si="226"/>
        <v/>
      </c>
      <c r="C105" s="44"/>
      <c r="D105" s="45"/>
      <c r="E105" s="46" t="str">
        <f t="shared" si="227"/>
        <v/>
      </c>
      <c r="F105" s="44"/>
      <c r="G105" s="43" t="str">
        <f t="shared" si="228"/>
        <v/>
      </c>
      <c r="H105" s="44"/>
      <c r="I105" s="45"/>
      <c r="J105" s="47" t="str">
        <f t="shared" si="229"/>
        <v/>
      </c>
      <c r="K105" s="48"/>
      <c r="L105" s="48"/>
      <c r="M105" s="48"/>
      <c r="N105" s="49"/>
      <c r="O105" s="47" t="str">
        <f t="shared" si="230"/>
        <v/>
      </c>
      <c r="P105" s="48"/>
      <c r="Q105" s="48"/>
      <c r="R105" s="48"/>
      <c r="S105" s="49"/>
      <c r="T105" s="47" t="str">
        <f t="shared" si="231"/>
        <v/>
      </c>
      <c r="U105" s="48"/>
      <c r="V105" s="48"/>
      <c r="W105" s="48"/>
      <c r="X105" s="48"/>
      <c r="Y105" s="50"/>
      <c r="Z105" s="51" t="str">
        <f t="shared" ref="Z105" si="320">IF(AND(Z99&lt;S$8,AR$8=5),Z99+1,"")</f>
        <v/>
      </c>
      <c r="AA105" s="52"/>
      <c r="AB105" s="53"/>
      <c r="AC105" s="25" t="str">
        <f t="shared" ref="AC105" si="321">IF(AND(Z99&lt;S$8,AR$8=5),IF(Z105=S$8,AM99,J$13-AH105),"")</f>
        <v/>
      </c>
      <c r="AD105" s="26"/>
      <c r="AE105" s="26"/>
      <c r="AF105" s="26"/>
      <c r="AG105" s="54"/>
      <c r="AH105" s="25" t="str">
        <f t="shared" ref="AH105" si="322">IF(AND(Z99&lt;S$8,AR$8=5),TRUNC(AM99*AR$7),"")</f>
        <v/>
      </c>
      <c r="AI105" s="26"/>
      <c r="AJ105" s="26"/>
      <c r="AK105" s="26"/>
      <c r="AL105" s="54"/>
      <c r="AM105" s="25" t="str">
        <f t="shared" ref="AM105" si="323">IF(AND(Z99&lt;S$8,AR$8=5),IF(Z105=S$8,0,AM99-AC105),IF(AM104&gt;0,AM104,""))</f>
        <v/>
      </c>
      <c r="AN105" s="26"/>
      <c r="AO105" s="26"/>
      <c r="AP105" s="26"/>
      <c r="AQ105" s="26"/>
      <c r="AR105" s="27"/>
      <c r="AS105" s="26" t="str">
        <f t="shared" si="225"/>
        <v/>
      </c>
      <c r="AT105" s="26"/>
      <c r="AU105" s="26"/>
      <c r="AV105" s="26"/>
      <c r="AW105" s="26"/>
      <c r="AX105" s="27"/>
    </row>
    <row r="106" spans="2:50" ht="15" customHeight="1" thickBot="1" x14ac:dyDescent="0.45">
      <c r="B106" s="73" t="str">
        <f t="shared" si="226"/>
        <v/>
      </c>
      <c r="C106" s="74"/>
      <c r="D106" s="75"/>
      <c r="E106" s="76" t="str">
        <f t="shared" si="227"/>
        <v/>
      </c>
      <c r="F106" s="74"/>
      <c r="G106" s="73" t="str">
        <f t="shared" si="228"/>
        <v/>
      </c>
      <c r="H106" s="74"/>
      <c r="I106" s="75"/>
      <c r="J106" s="77" t="str">
        <f t="shared" si="229"/>
        <v/>
      </c>
      <c r="K106" s="78"/>
      <c r="L106" s="78"/>
      <c r="M106" s="78"/>
      <c r="N106" s="79"/>
      <c r="O106" s="77" t="str">
        <f t="shared" si="230"/>
        <v/>
      </c>
      <c r="P106" s="78"/>
      <c r="Q106" s="78"/>
      <c r="R106" s="78"/>
      <c r="S106" s="79"/>
      <c r="T106" s="77" t="str">
        <f t="shared" si="231"/>
        <v/>
      </c>
      <c r="U106" s="78"/>
      <c r="V106" s="78"/>
      <c r="W106" s="78"/>
      <c r="X106" s="78"/>
      <c r="Y106" s="80"/>
      <c r="Z106" s="81" t="str">
        <f t="shared" ref="Z106" si="324">IF(AND(Z100&lt;S$8,AR$8=6),Z100+1,"")</f>
        <v/>
      </c>
      <c r="AA106" s="82"/>
      <c r="AB106" s="83"/>
      <c r="AC106" s="55" t="str">
        <f t="shared" ref="AC106" si="325">IF(AND(Z100&lt;S$8,AR$8=6),IF(Z106=S$8,AM100,J$13-AH106),"")</f>
        <v/>
      </c>
      <c r="AD106" s="56"/>
      <c r="AE106" s="56"/>
      <c r="AF106" s="56"/>
      <c r="AG106" s="84"/>
      <c r="AH106" s="55" t="str">
        <f t="shared" ref="AH106" si="326">IF(AND(Z100&lt;S$8,AR$8=6),TRUNC(AM100*AR$7),"")</f>
        <v/>
      </c>
      <c r="AI106" s="56"/>
      <c r="AJ106" s="56"/>
      <c r="AK106" s="56"/>
      <c r="AL106" s="84"/>
      <c r="AM106" s="55" t="str">
        <f t="shared" ref="AM106" si="327">IF(AND(Z100&lt;S$8,AR$8=6),IF(Z106=S$8,0,AM100-AC106),IF(AM105&gt;0,AM105,""))</f>
        <v/>
      </c>
      <c r="AN106" s="56"/>
      <c r="AO106" s="56"/>
      <c r="AP106" s="56"/>
      <c r="AQ106" s="56"/>
      <c r="AR106" s="57"/>
      <c r="AS106" s="56" t="str">
        <f t="shared" si="225"/>
        <v/>
      </c>
      <c r="AT106" s="56"/>
      <c r="AU106" s="56"/>
      <c r="AV106" s="56"/>
      <c r="AW106" s="56"/>
      <c r="AX106" s="57"/>
    </row>
    <row r="107" spans="2:50" ht="15" customHeight="1" x14ac:dyDescent="0.4">
      <c r="B107" s="88" t="str">
        <f t="shared" si="226"/>
        <v/>
      </c>
      <c r="C107" s="89"/>
      <c r="D107" s="90"/>
      <c r="E107" s="91" t="str">
        <f t="shared" si="227"/>
        <v/>
      </c>
      <c r="F107" s="89"/>
      <c r="G107" s="88" t="str">
        <f t="shared" si="228"/>
        <v/>
      </c>
      <c r="H107" s="89"/>
      <c r="I107" s="90"/>
      <c r="J107" s="92" t="str">
        <f t="shared" si="229"/>
        <v/>
      </c>
      <c r="K107" s="93"/>
      <c r="L107" s="93"/>
      <c r="M107" s="93"/>
      <c r="N107" s="94"/>
      <c r="O107" s="92" t="str">
        <f t="shared" si="230"/>
        <v/>
      </c>
      <c r="P107" s="93"/>
      <c r="Q107" s="93"/>
      <c r="R107" s="93"/>
      <c r="S107" s="94"/>
      <c r="T107" s="92" t="str">
        <f t="shared" si="231"/>
        <v/>
      </c>
      <c r="U107" s="93"/>
      <c r="V107" s="93"/>
      <c r="W107" s="93"/>
      <c r="X107" s="93"/>
      <c r="Y107" s="95"/>
      <c r="Z107" s="96" t="str">
        <f t="shared" ref="Z107" si="328">IF(AND(Z101&lt;S$8,AR$8=1),Z101+1,"")</f>
        <v/>
      </c>
      <c r="AA107" s="97"/>
      <c r="AB107" s="98"/>
      <c r="AC107" s="85" t="str">
        <f t="shared" ref="AC107" si="329">IF(AND(Z101&lt;S$8,AR$8=1),IF(Z107=S$8,AM101,J$13-AH107),"")</f>
        <v/>
      </c>
      <c r="AD107" s="86"/>
      <c r="AE107" s="86"/>
      <c r="AF107" s="86"/>
      <c r="AG107" s="99"/>
      <c r="AH107" s="85" t="str">
        <f t="shared" ref="AH107" si="330">IF(AND(Z101&lt;S$8,AR$8=1),TRUNC(AM101*AR$7),"")</f>
        <v/>
      </c>
      <c r="AI107" s="86"/>
      <c r="AJ107" s="86"/>
      <c r="AK107" s="86"/>
      <c r="AL107" s="99"/>
      <c r="AM107" s="85" t="str">
        <f t="shared" ref="AM107" si="331">IF(AND(Z101&lt;S$8,AR$8=1),IF(Z107=S$8,0,AM101-AC107),IF(AM106&gt;0,AM106,""))</f>
        <v/>
      </c>
      <c r="AN107" s="86"/>
      <c r="AO107" s="86"/>
      <c r="AP107" s="86"/>
      <c r="AQ107" s="86"/>
      <c r="AR107" s="87"/>
      <c r="AS107" s="86" t="str">
        <f t="shared" si="225"/>
        <v/>
      </c>
      <c r="AT107" s="86"/>
      <c r="AU107" s="86"/>
      <c r="AV107" s="86"/>
      <c r="AW107" s="86"/>
      <c r="AX107" s="87"/>
    </row>
    <row r="108" spans="2:50" ht="15" customHeight="1" x14ac:dyDescent="0.4">
      <c r="B108" s="43" t="str">
        <f t="shared" si="226"/>
        <v/>
      </c>
      <c r="C108" s="44"/>
      <c r="D108" s="45"/>
      <c r="E108" s="46" t="str">
        <f t="shared" si="227"/>
        <v/>
      </c>
      <c r="F108" s="44"/>
      <c r="G108" s="43" t="str">
        <f t="shared" si="228"/>
        <v/>
      </c>
      <c r="H108" s="44"/>
      <c r="I108" s="45"/>
      <c r="J108" s="47" t="str">
        <f t="shared" si="229"/>
        <v/>
      </c>
      <c r="K108" s="48"/>
      <c r="L108" s="48"/>
      <c r="M108" s="48"/>
      <c r="N108" s="49"/>
      <c r="O108" s="47" t="str">
        <f t="shared" si="230"/>
        <v/>
      </c>
      <c r="P108" s="48"/>
      <c r="Q108" s="48"/>
      <c r="R108" s="48"/>
      <c r="S108" s="49"/>
      <c r="T108" s="47" t="str">
        <f t="shared" si="231"/>
        <v/>
      </c>
      <c r="U108" s="48"/>
      <c r="V108" s="48"/>
      <c r="W108" s="48"/>
      <c r="X108" s="48"/>
      <c r="Y108" s="50"/>
      <c r="Z108" s="51" t="str">
        <f t="shared" ref="Z108" si="332">IF(AND(Z102&lt;S$8,AR$8=2),Z102+1,"")</f>
        <v/>
      </c>
      <c r="AA108" s="52"/>
      <c r="AB108" s="53"/>
      <c r="AC108" s="25" t="str">
        <f t="shared" ref="AC108" si="333">IF(AND(Z102&lt;S$8,AR$8=2),IF(Z108=S$8,AM102,J$13-AH108),"")</f>
        <v/>
      </c>
      <c r="AD108" s="26"/>
      <c r="AE108" s="26"/>
      <c r="AF108" s="26"/>
      <c r="AG108" s="54"/>
      <c r="AH108" s="25" t="str">
        <f t="shared" ref="AH108" si="334">IF(AND(Z102&lt;S$8,AR$8=2),TRUNC(AM102*AR$7),"")</f>
        <v/>
      </c>
      <c r="AI108" s="26"/>
      <c r="AJ108" s="26"/>
      <c r="AK108" s="26"/>
      <c r="AL108" s="54"/>
      <c r="AM108" s="25" t="str">
        <f t="shared" ref="AM108" si="335">IF(AND(Z102&lt;S$8,AR$8=2),IF(Z108=S$8,0,AM102-AC108),IF(AM107&gt;0,AM107,""))</f>
        <v/>
      </c>
      <c r="AN108" s="26"/>
      <c r="AO108" s="26"/>
      <c r="AP108" s="26"/>
      <c r="AQ108" s="26"/>
      <c r="AR108" s="27"/>
      <c r="AS108" s="26" t="str">
        <f t="shared" si="225"/>
        <v/>
      </c>
      <c r="AT108" s="26"/>
      <c r="AU108" s="26"/>
      <c r="AV108" s="26"/>
      <c r="AW108" s="26"/>
      <c r="AX108" s="27"/>
    </row>
    <row r="109" spans="2:50" ht="15" customHeight="1" x14ac:dyDescent="0.4">
      <c r="B109" s="43" t="str">
        <f t="shared" si="226"/>
        <v/>
      </c>
      <c r="C109" s="44"/>
      <c r="D109" s="45"/>
      <c r="E109" s="46" t="str">
        <f t="shared" si="227"/>
        <v/>
      </c>
      <c r="F109" s="44"/>
      <c r="G109" s="43" t="str">
        <f t="shared" si="228"/>
        <v/>
      </c>
      <c r="H109" s="44"/>
      <c r="I109" s="45"/>
      <c r="J109" s="47" t="str">
        <f t="shared" si="229"/>
        <v/>
      </c>
      <c r="K109" s="48"/>
      <c r="L109" s="48"/>
      <c r="M109" s="48"/>
      <c r="N109" s="49"/>
      <c r="O109" s="47" t="str">
        <f t="shared" si="230"/>
        <v/>
      </c>
      <c r="P109" s="48"/>
      <c r="Q109" s="48"/>
      <c r="R109" s="48"/>
      <c r="S109" s="49"/>
      <c r="T109" s="47" t="str">
        <f t="shared" si="231"/>
        <v/>
      </c>
      <c r="U109" s="48"/>
      <c r="V109" s="48"/>
      <c r="W109" s="48"/>
      <c r="X109" s="48"/>
      <c r="Y109" s="50"/>
      <c r="Z109" s="51" t="str">
        <f t="shared" ref="Z109" si="336">IF(AND(Z103&lt;S$8,AR$8=3),Z103+1,"")</f>
        <v/>
      </c>
      <c r="AA109" s="52"/>
      <c r="AB109" s="53"/>
      <c r="AC109" s="25" t="str">
        <f t="shared" ref="AC109" si="337">IF(AND(Z103&lt;S$8,AR$8=3),IF(Z109=S$8,AM103,J$13-AH109),"")</f>
        <v/>
      </c>
      <c r="AD109" s="26"/>
      <c r="AE109" s="26"/>
      <c r="AF109" s="26"/>
      <c r="AG109" s="54"/>
      <c r="AH109" s="25" t="str">
        <f t="shared" ref="AH109" si="338">IF(AND(Z103&lt;S$8,AR$8=3),TRUNC(AM103*AR$7),"")</f>
        <v/>
      </c>
      <c r="AI109" s="26"/>
      <c r="AJ109" s="26"/>
      <c r="AK109" s="26"/>
      <c r="AL109" s="54"/>
      <c r="AM109" s="25" t="str">
        <f t="shared" ref="AM109" si="339">IF(AND(Z103&lt;S$8,AR$8=3),IF(Z109=S$8,0,AM103-AC109),IF(AM108&gt;0,AM108,""))</f>
        <v/>
      </c>
      <c r="AN109" s="26"/>
      <c r="AO109" s="26"/>
      <c r="AP109" s="26"/>
      <c r="AQ109" s="26"/>
      <c r="AR109" s="27"/>
      <c r="AS109" s="26" t="str">
        <f t="shared" si="225"/>
        <v/>
      </c>
      <c r="AT109" s="26"/>
      <c r="AU109" s="26"/>
      <c r="AV109" s="26"/>
      <c r="AW109" s="26"/>
      <c r="AX109" s="27"/>
    </row>
    <row r="110" spans="2:50" ht="15" customHeight="1" x14ac:dyDescent="0.4">
      <c r="B110" s="43" t="str">
        <f t="shared" si="226"/>
        <v/>
      </c>
      <c r="C110" s="44"/>
      <c r="D110" s="45"/>
      <c r="E110" s="46" t="str">
        <f t="shared" si="227"/>
        <v/>
      </c>
      <c r="F110" s="44"/>
      <c r="G110" s="43" t="str">
        <f t="shared" si="228"/>
        <v/>
      </c>
      <c r="H110" s="44"/>
      <c r="I110" s="45"/>
      <c r="J110" s="47" t="str">
        <f t="shared" si="229"/>
        <v/>
      </c>
      <c r="K110" s="48"/>
      <c r="L110" s="48"/>
      <c r="M110" s="48"/>
      <c r="N110" s="49"/>
      <c r="O110" s="47" t="str">
        <f t="shared" si="230"/>
        <v/>
      </c>
      <c r="P110" s="48"/>
      <c r="Q110" s="48"/>
      <c r="R110" s="48"/>
      <c r="S110" s="49"/>
      <c r="T110" s="47" t="str">
        <f t="shared" si="231"/>
        <v/>
      </c>
      <c r="U110" s="48"/>
      <c r="V110" s="48"/>
      <c r="W110" s="48"/>
      <c r="X110" s="48"/>
      <c r="Y110" s="50"/>
      <c r="Z110" s="51" t="str">
        <f t="shared" ref="Z110" si="340">IF(AND(Z104&lt;S$8,AR$8=4),Z104+1,"")</f>
        <v/>
      </c>
      <c r="AA110" s="52"/>
      <c r="AB110" s="53"/>
      <c r="AC110" s="25" t="str">
        <f t="shared" ref="AC110" si="341">IF(AND(Z104&lt;S$8,AR$8=4),IF(Z110=S$8,AM104,J$13-AH110),"")</f>
        <v/>
      </c>
      <c r="AD110" s="26"/>
      <c r="AE110" s="26"/>
      <c r="AF110" s="26"/>
      <c r="AG110" s="54"/>
      <c r="AH110" s="25" t="str">
        <f t="shared" ref="AH110" si="342">IF(AND(Z104&lt;S$8,AR$8=4),TRUNC(AM104*AR$7),"")</f>
        <v/>
      </c>
      <c r="AI110" s="26"/>
      <c r="AJ110" s="26"/>
      <c r="AK110" s="26"/>
      <c r="AL110" s="54"/>
      <c r="AM110" s="25" t="str">
        <f t="shared" ref="AM110" si="343">IF(AND(Z104&lt;S$8,AR$8=4),IF(Z110=S$8,0,AM104-AC110),IF(AM109&gt;0,AM109,""))</f>
        <v/>
      </c>
      <c r="AN110" s="26"/>
      <c r="AO110" s="26"/>
      <c r="AP110" s="26"/>
      <c r="AQ110" s="26"/>
      <c r="AR110" s="27"/>
      <c r="AS110" s="26" t="str">
        <f t="shared" si="225"/>
        <v/>
      </c>
      <c r="AT110" s="26"/>
      <c r="AU110" s="26"/>
      <c r="AV110" s="26"/>
      <c r="AW110" s="26"/>
      <c r="AX110" s="27"/>
    </row>
    <row r="111" spans="2:50" ht="15" customHeight="1" thickBot="1" x14ac:dyDescent="0.45">
      <c r="B111" s="73" t="str">
        <f t="shared" si="226"/>
        <v/>
      </c>
      <c r="C111" s="74"/>
      <c r="D111" s="75"/>
      <c r="E111" s="76" t="str">
        <f t="shared" si="227"/>
        <v/>
      </c>
      <c r="F111" s="74"/>
      <c r="G111" s="73" t="str">
        <f t="shared" si="228"/>
        <v/>
      </c>
      <c r="H111" s="74"/>
      <c r="I111" s="75"/>
      <c r="J111" s="77" t="str">
        <f t="shared" si="229"/>
        <v/>
      </c>
      <c r="K111" s="78"/>
      <c r="L111" s="78"/>
      <c r="M111" s="78"/>
      <c r="N111" s="79"/>
      <c r="O111" s="77" t="str">
        <f t="shared" si="230"/>
        <v/>
      </c>
      <c r="P111" s="78"/>
      <c r="Q111" s="78"/>
      <c r="R111" s="78"/>
      <c r="S111" s="79"/>
      <c r="T111" s="77" t="str">
        <f t="shared" si="231"/>
        <v/>
      </c>
      <c r="U111" s="78"/>
      <c r="V111" s="78"/>
      <c r="W111" s="78"/>
      <c r="X111" s="78"/>
      <c r="Y111" s="80"/>
      <c r="Z111" s="81" t="str">
        <f t="shared" ref="Z111" si="344">IF(AND(Z105&lt;S$8,AR$8=5),Z105+1,"")</f>
        <v/>
      </c>
      <c r="AA111" s="82"/>
      <c r="AB111" s="83"/>
      <c r="AC111" s="55" t="str">
        <f t="shared" ref="AC111" si="345">IF(AND(Z105&lt;S$8,AR$8=5),IF(Z111=S$8,AM105,J$13-AH111),"")</f>
        <v/>
      </c>
      <c r="AD111" s="56"/>
      <c r="AE111" s="56"/>
      <c r="AF111" s="56"/>
      <c r="AG111" s="84"/>
      <c r="AH111" s="55" t="str">
        <f t="shared" ref="AH111" si="346">IF(AND(Z105&lt;S$8,AR$8=5),TRUNC(AM105*AR$7),"")</f>
        <v/>
      </c>
      <c r="AI111" s="56"/>
      <c r="AJ111" s="56"/>
      <c r="AK111" s="56"/>
      <c r="AL111" s="84"/>
      <c r="AM111" s="55" t="str">
        <f t="shared" ref="AM111" si="347">IF(AND(Z105&lt;S$8,AR$8=5),IF(Z111=S$8,0,AM105-AC111),IF(AM110&gt;0,AM110,""))</f>
        <v/>
      </c>
      <c r="AN111" s="56"/>
      <c r="AO111" s="56"/>
      <c r="AP111" s="56"/>
      <c r="AQ111" s="56"/>
      <c r="AR111" s="57"/>
      <c r="AS111" s="56" t="str">
        <f t="shared" si="225"/>
        <v/>
      </c>
      <c r="AT111" s="56"/>
      <c r="AU111" s="56"/>
      <c r="AV111" s="56"/>
      <c r="AW111" s="56"/>
      <c r="AX111" s="57"/>
    </row>
    <row r="112" spans="2:50" ht="15" customHeight="1" x14ac:dyDescent="0.4">
      <c r="B112" s="88" t="str">
        <f t="shared" si="226"/>
        <v/>
      </c>
      <c r="C112" s="89"/>
      <c r="D112" s="90"/>
      <c r="E112" s="91" t="str">
        <f t="shared" si="227"/>
        <v/>
      </c>
      <c r="F112" s="89"/>
      <c r="G112" s="88" t="str">
        <f t="shared" si="228"/>
        <v/>
      </c>
      <c r="H112" s="89"/>
      <c r="I112" s="90"/>
      <c r="J112" s="92" t="str">
        <f t="shared" si="229"/>
        <v/>
      </c>
      <c r="K112" s="93"/>
      <c r="L112" s="93"/>
      <c r="M112" s="93"/>
      <c r="N112" s="94"/>
      <c r="O112" s="92" t="str">
        <f t="shared" si="230"/>
        <v/>
      </c>
      <c r="P112" s="93"/>
      <c r="Q112" s="93"/>
      <c r="R112" s="93"/>
      <c r="S112" s="94"/>
      <c r="T112" s="92" t="str">
        <f t="shared" si="231"/>
        <v/>
      </c>
      <c r="U112" s="93"/>
      <c r="V112" s="93"/>
      <c r="W112" s="93"/>
      <c r="X112" s="93"/>
      <c r="Y112" s="95"/>
      <c r="Z112" s="96" t="str">
        <f t="shared" ref="Z112" si="348">IF(AND(Z106&lt;S$8,AR$8=6),Z106+1,"")</f>
        <v/>
      </c>
      <c r="AA112" s="97"/>
      <c r="AB112" s="98"/>
      <c r="AC112" s="85" t="str">
        <f t="shared" ref="AC112" si="349">IF(AND(Z106&lt;S$8,AR$8=6),IF(Z112=S$8,AM106,J$13-AH112),"")</f>
        <v/>
      </c>
      <c r="AD112" s="86"/>
      <c r="AE112" s="86"/>
      <c r="AF112" s="86"/>
      <c r="AG112" s="99"/>
      <c r="AH112" s="85" t="str">
        <f t="shared" ref="AH112" si="350">IF(AND(Z106&lt;S$8,AR$8=6),TRUNC(AM106*AR$7),"")</f>
        <v/>
      </c>
      <c r="AI112" s="86"/>
      <c r="AJ112" s="86"/>
      <c r="AK112" s="86"/>
      <c r="AL112" s="99"/>
      <c r="AM112" s="85" t="str">
        <f t="shared" ref="AM112" si="351">IF(AND(Z106&lt;S$8,AR$8=6),IF(Z112=S$8,0,AM106-AC112),IF(AM111&gt;0,AM111,""))</f>
        <v/>
      </c>
      <c r="AN112" s="86"/>
      <c r="AO112" s="86"/>
      <c r="AP112" s="86"/>
      <c r="AQ112" s="86"/>
      <c r="AR112" s="87"/>
      <c r="AS112" s="86" t="str">
        <f t="shared" si="225"/>
        <v/>
      </c>
      <c r="AT112" s="86"/>
      <c r="AU112" s="86"/>
      <c r="AV112" s="86"/>
      <c r="AW112" s="86"/>
      <c r="AX112" s="87"/>
    </row>
    <row r="113" spans="2:50" ht="15" customHeight="1" x14ac:dyDescent="0.4">
      <c r="B113" s="43" t="str">
        <f t="shared" si="226"/>
        <v/>
      </c>
      <c r="C113" s="44"/>
      <c r="D113" s="45"/>
      <c r="E113" s="46" t="str">
        <f t="shared" si="227"/>
        <v/>
      </c>
      <c r="F113" s="44"/>
      <c r="G113" s="43" t="str">
        <f t="shared" si="228"/>
        <v/>
      </c>
      <c r="H113" s="44"/>
      <c r="I113" s="45"/>
      <c r="J113" s="47" t="str">
        <f t="shared" si="229"/>
        <v/>
      </c>
      <c r="K113" s="48"/>
      <c r="L113" s="48"/>
      <c r="M113" s="48"/>
      <c r="N113" s="49"/>
      <c r="O113" s="47" t="str">
        <f t="shared" si="230"/>
        <v/>
      </c>
      <c r="P113" s="48"/>
      <c r="Q113" s="48"/>
      <c r="R113" s="48"/>
      <c r="S113" s="49"/>
      <c r="T113" s="47" t="str">
        <f t="shared" si="231"/>
        <v/>
      </c>
      <c r="U113" s="48"/>
      <c r="V113" s="48"/>
      <c r="W113" s="48"/>
      <c r="X113" s="48"/>
      <c r="Y113" s="50"/>
      <c r="Z113" s="51" t="str">
        <f t="shared" ref="Z113" si="352">IF(AND(Z107&lt;S$8,AR$8=1),Z107+1,"")</f>
        <v/>
      </c>
      <c r="AA113" s="52"/>
      <c r="AB113" s="53"/>
      <c r="AC113" s="25" t="str">
        <f t="shared" ref="AC113" si="353">IF(AND(Z107&lt;S$8,AR$8=1),IF(Z113=S$8,AM107,J$13-AH113),"")</f>
        <v/>
      </c>
      <c r="AD113" s="26"/>
      <c r="AE113" s="26"/>
      <c r="AF113" s="26"/>
      <c r="AG113" s="54"/>
      <c r="AH113" s="25" t="str">
        <f t="shared" ref="AH113" si="354">IF(AND(Z107&lt;S$8,AR$8=1),TRUNC(AM107*AR$7),"")</f>
        <v/>
      </c>
      <c r="AI113" s="26"/>
      <c r="AJ113" s="26"/>
      <c r="AK113" s="26"/>
      <c r="AL113" s="54"/>
      <c r="AM113" s="25" t="str">
        <f t="shared" ref="AM113" si="355">IF(AND(Z107&lt;S$8,AR$8=1),IF(Z113=S$8,0,AM107-AC113),IF(AM112&gt;0,AM112,""))</f>
        <v/>
      </c>
      <c r="AN113" s="26"/>
      <c r="AO113" s="26"/>
      <c r="AP113" s="26"/>
      <c r="AQ113" s="26"/>
      <c r="AR113" s="27"/>
      <c r="AS113" s="26" t="str">
        <f t="shared" si="225"/>
        <v/>
      </c>
      <c r="AT113" s="26"/>
      <c r="AU113" s="26"/>
      <c r="AV113" s="26"/>
      <c r="AW113" s="26"/>
      <c r="AX113" s="27"/>
    </row>
    <row r="114" spans="2:50" ht="15" customHeight="1" x14ac:dyDescent="0.4">
      <c r="B114" s="43" t="str">
        <f t="shared" si="226"/>
        <v/>
      </c>
      <c r="C114" s="44"/>
      <c r="D114" s="45"/>
      <c r="E114" s="46" t="str">
        <f t="shared" si="227"/>
        <v/>
      </c>
      <c r="F114" s="44"/>
      <c r="G114" s="43" t="str">
        <f t="shared" si="228"/>
        <v/>
      </c>
      <c r="H114" s="44"/>
      <c r="I114" s="45"/>
      <c r="J114" s="47" t="str">
        <f t="shared" si="229"/>
        <v/>
      </c>
      <c r="K114" s="48"/>
      <c r="L114" s="48"/>
      <c r="M114" s="48"/>
      <c r="N114" s="49"/>
      <c r="O114" s="47" t="str">
        <f t="shared" si="230"/>
        <v/>
      </c>
      <c r="P114" s="48"/>
      <c r="Q114" s="48"/>
      <c r="R114" s="48"/>
      <c r="S114" s="49"/>
      <c r="T114" s="47" t="str">
        <f t="shared" si="231"/>
        <v/>
      </c>
      <c r="U114" s="48"/>
      <c r="V114" s="48"/>
      <c r="W114" s="48"/>
      <c r="X114" s="48"/>
      <c r="Y114" s="50"/>
      <c r="Z114" s="51" t="str">
        <f t="shared" ref="Z114" si="356">IF(AND(Z108&lt;S$8,AR$8=2),Z108+1,"")</f>
        <v/>
      </c>
      <c r="AA114" s="52"/>
      <c r="AB114" s="53"/>
      <c r="AC114" s="25" t="str">
        <f t="shared" ref="AC114" si="357">IF(AND(Z108&lt;S$8,AR$8=2),IF(Z114=S$8,AM108,J$13-AH114),"")</f>
        <v/>
      </c>
      <c r="AD114" s="26"/>
      <c r="AE114" s="26"/>
      <c r="AF114" s="26"/>
      <c r="AG114" s="54"/>
      <c r="AH114" s="25" t="str">
        <f t="shared" ref="AH114" si="358">IF(AND(Z108&lt;S$8,AR$8=2),TRUNC(AM108*AR$7),"")</f>
        <v/>
      </c>
      <c r="AI114" s="26"/>
      <c r="AJ114" s="26"/>
      <c r="AK114" s="26"/>
      <c r="AL114" s="54"/>
      <c r="AM114" s="25" t="str">
        <f t="shared" ref="AM114" si="359">IF(AND(Z108&lt;S$8,AR$8=2),IF(Z114=S$8,0,AM108-AC114),IF(AM113&gt;0,AM113,""))</f>
        <v/>
      </c>
      <c r="AN114" s="26"/>
      <c r="AO114" s="26"/>
      <c r="AP114" s="26"/>
      <c r="AQ114" s="26"/>
      <c r="AR114" s="27"/>
      <c r="AS114" s="26" t="str">
        <f t="shared" si="225"/>
        <v/>
      </c>
      <c r="AT114" s="26"/>
      <c r="AU114" s="26"/>
      <c r="AV114" s="26"/>
      <c r="AW114" s="26"/>
      <c r="AX114" s="27"/>
    </row>
    <row r="115" spans="2:50" ht="15" customHeight="1" x14ac:dyDescent="0.4">
      <c r="B115" s="43" t="str">
        <f t="shared" si="226"/>
        <v/>
      </c>
      <c r="C115" s="44"/>
      <c r="D115" s="45"/>
      <c r="E115" s="46" t="str">
        <f t="shared" si="227"/>
        <v/>
      </c>
      <c r="F115" s="44"/>
      <c r="G115" s="43" t="str">
        <f t="shared" si="228"/>
        <v/>
      </c>
      <c r="H115" s="44"/>
      <c r="I115" s="45"/>
      <c r="J115" s="47" t="str">
        <f t="shared" si="229"/>
        <v/>
      </c>
      <c r="K115" s="48"/>
      <c r="L115" s="48"/>
      <c r="M115" s="48"/>
      <c r="N115" s="49"/>
      <c r="O115" s="47" t="str">
        <f t="shared" si="230"/>
        <v/>
      </c>
      <c r="P115" s="48"/>
      <c r="Q115" s="48"/>
      <c r="R115" s="48"/>
      <c r="S115" s="49"/>
      <c r="T115" s="47" t="str">
        <f t="shared" si="231"/>
        <v/>
      </c>
      <c r="U115" s="48"/>
      <c r="V115" s="48"/>
      <c r="W115" s="48"/>
      <c r="X115" s="48"/>
      <c r="Y115" s="50"/>
      <c r="Z115" s="51" t="str">
        <f t="shared" ref="Z115" si="360">IF(AND(Z109&lt;S$8,AR$8=3),Z109+1,"")</f>
        <v/>
      </c>
      <c r="AA115" s="52"/>
      <c r="AB115" s="53"/>
      <c r="AC115" s="25" t="str">
        <f t="shared" ref="AC115" si="361">IF(AND(Z109&lt;S$8,AR$8=3),IF(Z115=S$8,AM109,J$13-AH115),"")</f>
        <v/>
      </c>
      <c r="AD115" s="26"/>
      <c r="AE115" s="26"/>
      <c r="AF115" s="26"/>
      <c r="AG115" s="54"/>
      <c r="AH115" s="25" t="str">
        <f t="shared" ref="AH115" si="362">IF(AND(Z109&lt;S$8,AR$8=3),TRUNC(AM109*AR$7),"")</f>
        <v/>
      </c>
      <c r="AI115" s="26"/>
      <c r="AJ115" s="26"/>
      <c r="AK115" s="26"/>
      <c r="AL115" s="54"/>
      <c r="AM115" s="25" t="str">
        <f t="shared" ref="AM115" si="363">IF(AND(Z109&lt;S$8,AR$8=3),IF(Z115=S$8,0,AM109-AC115),IF(AM114&gt;0,AM114,""))</f>
        <v/>
      </c>
      <c r="AN115" s="26"/>
      <c r="AO115" s="26"/>
      <c r="AP115" s="26"/>
      <c r="AQ115" s="26"/>
      <c r="AR115" s="27"/>
      <c r="AS115" s="26" t="str">
        <f t="shared" si="225"/>
        <v/>
      </c>
      <c r="AT115" s="26"/>
      <c r="AU115" s="26"/>
      <c r="AV115" s="26"/>
      <c r="AW115" s="26"/>
      <c r="AX115" s="27"/>
    </row>
    <row r="116" spans="2:50" ht="15" customHeight="1" thickBot="1" x14ac:dyDescent="0.45">
      <c r="B116" s="73" t="str">
        <f t="shared" si="226"/>
        <v/>
      </c>
      <c r="C116" s="74"/>
      <c r="D116" s="75"/>
      <c r="E116" s="76" t="str">
        <f t="shared" si="227"/>
        <v/>
      </c>
      <c r="F116" s="74"/>
      <c r="G116" s="73" t="str">
        <f t="shared" si="228"/>
        <v/>
      </c>
      <c r="H116" s="74"/>
      <c r="I116" s="75"/>
      <c r="J116" s="77" t="str">
        <f t="shared" si="229"/>
        <v/>
      </c>
      <c r="K116" s="78"/>
      <c r="L116" s="78"/>
      <c r="M116" s="78"/>
      <c r="N116" s="79"/>
      <c r="O116" s="77" t="str">
        <f t="shared" si="230"/>
        <v/>
      </c>
      <c r="P116" s="78"/>
      <c r="Q116" s="78"/>
      <c r="R116" s="78"/>
      <c r="S116" s="79"/>
      <c r="T116" s="77" t="str">
        <f t="shared" si="231"/>
        <v/>
      </c>
      <c r="U116" s="78"/>
      <c r="V116" s="78"/>
      <c r="W116" s="78"/>
      <c r="X116" s="78"/>
      <c r="Y116" s="80"/>
      <c r="Z116" s="81" t="str">
        <f t="shared" ref="Z116" si="364">IF(AND(Z110&lt;S$8,AR$8=4),Z110+1,"")</f>
        <v/>
      </c>
      <c r="AA116" s="82"/>
      <c r="AB116" s="83"/>
      <c r="AC116" s="55" t="str">
        <f t="shared" ref="AC116" si="365">IF(AND(Z110&lt;S$8,AR$8=4),IF(Z116=S$8,AM110,J$13-AH116),"")</f>
        <v/>
      </c>
      <c r="AD116" s="56"/>
      <c r="AE116" s="56"/>
      <c r="AF116" s="56"/>
      <c r="AG116" s="84"/>
      <c r="AH116" s="55" t="str">
        <f t="shared" ref="AH116" si="366">IF(AND(Z110&lt;S$8,AR$8=4),TRUNC(AM110*AR$7),"")</f>
        <v/>
      </c>
      <c r="AI116" s="56"/>
      <c r="AJ116" s="56"/>
      <c r="AK116" s="56"/>
      <c r="AL116" s="84"/>
      <c r="AM116" s="55" t="str">
        <f t="shared" ref="AM116" si="367">IF(AND(Z110&lt;S$8,AR$8=4),IF(Z116=S$8,0,AM110-AC116),IF(AM115&gt;0,AM115,""))</f>
        <v/>
      </c>
      <c r="AN116" s="56"/>
      <c r="AO116" s="56"/>
      <c r="AP116" s="56"/>
      <c r="AQ116" s="56"/>
      <c r="AR116" s="57"/>
      <c r="AS116" s="56" t="str">
        <f t="shared" si="225"/>
        <v/>
      </c>
      <c r="AT116" s="56"/>
      <c r="AU116" s="56"/>
      <c r="AV116" s="56"/>
      <c r="AW116" s="56"/>
      <c r="AX116" s="57"/>
    </row>
    <row r="117" spans="2:50" ht="15" customHeight="1" x14ac:dyDescent="0.4">
      <c r="B117" s="88" t="str">
        <f t="shared" si="226"/>
        <v/>
      </c>
      <c r="C117" s="89"/>
      <c r="D117" s="90"/>
      <c r="E117" s="91" t="str">
        <f t="shared" si="227"/>
        <v/>
      </c>
      <c r="F117" s="89"/>
      <c r="G117" s="88" t="str">
        <f t="shared" si="228"/>
        <v/>
      </c>
      <c r="H117" s="89"/>
      <c r="I117" s="90"/>
      <c r="J117" s="92" t="str">
        <f t="shared" si="229"/>
        <v/>
      </c>
      <c r="K117" s="93"/>
      <c r="L117" s="93"/>
      <c r="M117" s="93"/>
      <c r="N117" s="94"/>
      <c r="O117" s="92" t="str">
        <f t="shared" si="230"/>
        <v/>
      </c>
      <c r="P117" s="93"/>
      <c r="Q117" s="93"/>
      <c r="R117" s="93"/>
      <c r="S117" s="94"/>
      <c r="T117" s="92" t="str">
        <f t="shared" si="231"/>
        <v/>
      </c>
      <c r="U117" s="93"/>
      <c r="V117" s="93"/>
      <c r="W117" s="93"/>
      <c r="X117" s="93"/>
      <c r="Y117" s="95"/>
      <c r="Z117" s="96" t="str">
        <f t="shared" ref="Z117" si="368">IF(AND(Z111&lt;S$8,AR$8=5),Z111+1,"")</f>
        <v/>
      </c>
      <c r="AA117" s="97"/>
      <c r="AB117" s="98"/>
      <c r="AC117" s="85" t="str">
        <f t="shared" ref="AC117" si="369">IF(AND(Z111&lt;S$8,AR$8=5),IF(Z117=S$8,AM111,J$13-AH117),"")</f>
        <v/>
      </c>
      <c r="AD117" s="86"/>
      <c r="AE117" s="86"/>
      <c r="AF117" s="86"/>
      <c r="AG117" s="99"/>
      <c r="AH117" s="85" t="str">
        <f t="shared" ref="AH117" si="370">IF(AND(Z111&lt;S$8,AR$8=5),TRUNC(AM111*AR$7),"")</f>
        <v/>
      </c>
      <c r="AI117" s="86"/>
      <c r="AJ117" s="86"/>
      <c r="AK117" s="86"/>
      <c r="AL117" s="99"/>
      <c r="AM117" s="85" t="str">
        <f t="shared" ref="AM117" si="371">IF(AND(Z111&lt;S$8,AR$8=5),IF(Z117=S$8,0,AM111-AC117),IF(AM116&gt;0,AM116,""))</f>
        <v/>
      </c>
      <c r="AN117" s="86"/>
      <c r="AO117" s="86"/>
      <c r="AP117" s="86"/>
      <c r="AQ117" s="86"/>
      <c r="AR117" s="87"/>
      <c r="AS117" s="86" t="str">
        <f t="shared" si="225"/>
        <v/>
      </c>
      <c r="AT117" s="86"/>
      <c r="AU117" s="86"/>
      <c r="AV117" s="86"/>
      <c r="AW117" s="86"/>
      <c r="AX117" s="87"/>
    </row>
    <row r="118" spans="2:50" ht="15" customHeight="1" x14ac:dyDescent="0.4">
      <c r="B118" s="43" t="str">
        <f t="shared" si="226"/>
        <v/>
      </c>
      <c r="C118" s="44"/>
      <c r="D118" s="45"/>
      <c r="E118" s="46" t="str">
        <f t="shared" si="227"/>
        <v/>
      </c>
      <c r="F118" s="44"/>
      <c r="G118" s="43" t="str">
        <f t="shared" si="228"/>
        <v/>
      </c>
      <c r="H118" s="44"/>
      <c r="I118" s="45"/>
      <c r="J118" s="47" t="str">
        <f t="shared" si="229"/>
        <v/>
      </c>
      <c r="K118" s="48"/>
      <c r="L118" s="48"/>
      <c r="M118" s="48"/>
      <c r="N118" s="49"/>
      <c r="O118" s="47" t="str">
        <f t="shared" si="230"/>
        <v/>
      </c>
      <c r="P118" s="48"/>
      <c r="Q118" s="48"/>
      <c r="R118" s="48"/>
      <c r="S118" s="49"/>
      <c r="T118" s="47" t="str">
        <f t="shared" si="231"/>
        <v/>
      </c>
      <c r="U118" s="48"/>
      <c r="V118" s="48"/>
      <c r="W118" s="48"/>
      <c r="X118" s="48"/>
      <c r="Y118" s="50"/>
      <c r="Z118" s="51" t="str">
        <f t="shared" ref="Z118" si="372">IF(AND(Z112&lt;S$8,AR$8=6),Z112+1,"")</f>
        <v/>
      </c>
      <c r="AA118" s="52"/>
      <c r="AB118" s="53"/>
      <c r="AC118" s="25" t="str">
        <f t="shared" ref="AC118" si="373">IF(AND(Z112&lt;S$8,AR$8=6),IF(Z118=S$8,AM112,J$13-AH118),"")</f>
        <v/>
      </c>
      <c r="AD118" s="26"/>
      <c r="AE118" s="26"/>
      <c r="AF118" s="26"/>
      <c r="AG118" s="54"/>
      <c r="AH118" s="25" t="str">
        <f t="shared" ref="AH118" si="374">IF(AND(Z112&lt;S$8,AR$8=6),TRUNC(AM112*AR$7),"")</f>
        <v/>
      </c>
      <c r="AI118" s="26"/>
      <c r="AJ118" s="26"/>
      <c r="AK118" s="26"/>
      <c r="AL118" s="54"/>
      <c r="AM118" s="25" t="str">
        <f t="shared" ref="AM118" si="375">IF(AND(Z112&lt;S$8,AR$8=6),IF(Z118=S$8,0,AM112-AC118),IF(AM117&gt;0,AM117,""))</f>
        <v/>
      </c>
      <c r="AN118" s="26"/>
      <c r="AO118" s="26"/>
      <c r="AP118" s="26"/>
      <c r="AQ118" s="26"/>
      <c r="AR118" s="27"/>
      <c r="AS118" s="26" t="str">
        <f t="shared" si="225"/>
        <v/>
      </c>
      <c r="AT118" s="26"/>
      <c r="AU118" s="26"/>
      <c r="AV118" s="26"/>
      <c r="AW118" s="26"/>
      <c r="AX118" s="27"/>
    </row>
    <row r="119" spans="2:50" ht="15" customHeight="1" x14ac:dyDescent="0.4">
      <c r="B119" s="43" t="str">
        <f t="shared" si="226"/>
        <v/>
      </c>
      <c r="C119" s="44"/>
      <c r="D119" s="45"/>
      <c r="E119" s="46" t="str">
        <f t="shared" si="227"/>
        <v/>
      </c>
      <c r="F119" s="44"/>
      <c r="G119" s="43" t="str">
        <f t="shared" si="228"/>
        <v/>
      </c>
      <c r="H119" s="44"/>
      <c r="I119" s="45"/>
      <c r="J119" s="47" t="str">
        <f t="shared" si="229"/>
        <v/>
      </c>
      <c r="K119" s="48"/>
      <c r="L119" s="48"/>
      <c r="M119" s="48"/>
      <c r="N119" s="49"/>
      <c r="O119" s="47" t="str">
        <f t="shared" si="230"/>
        <v/>
      </c>
      <c r="P119" s="48"/>
      <c r="Q119" s="48"/>
      <c r="R119" s="48"/>
      <c r="S119" s="49"/>
      <c r="T119" s="47" t="str">
        <f t="shared" si="231"/>
        <v/>
      </c>
      <c r="U119" s="48"/>
      <c r="V119" s="48"/>
      <c r="W119" s="48"/>
      <c r="X119" s="48"/>
      <c r="Y119" s="50"/>
      <c r="Z119" s="51" t="str">
        <f t="shared" ref="Z119" si="376">IF(AND(Z113&lt;S$8,AR$8=1),Z113+1,"")</f>
        <v/>
      </c>
      <c r="AA119" s="52"/>
      <c r="AB119" s="53"/>
      <c r="AC119" s="25" t="str">
        <f t="shared" ref="AC119" si="377">IF(AND(Z113&lt;S$8,AR$8=1),IF(Z119=S$8,AM113,J$13-AH119),"")</f>
        <v/>
      </c>
      <c r="AD119" s="26"/>
      <c r="AE119" s="26"/>
      <c r="AF119" s="26"/>
      <c r="AG119" s="54"/>
      <c r="AH119" s="25" t="str">
        <f t="shared" ref="AH119" si="378">IF(AND(Z113&lt;S$8,AR$8=1),TRUNC(AM113*AR$7),"")</f>
        <v/>
      </c>
      <c r="AI119" s="26"/>
      <c r="AJ119" s="26"/>
      <c r="AK119" s="26"/>
      <c r="AL119" s="54"/>
      <c r="AM119" s="25" t="str">
        <f t="shared" ref="AM119" si="379">IF(AND(Z113&lt;S$8,AR$8=1),IF(Z119=S$8,0,AM113-AC119),IF(AM118&gt;0,AM118,""))</f>
        <v/>
      </c>
      <c r="AN119" s="26"/>
      <c r="AO119" s="26"/>
      <c r="AP119" s="26"/>
      <c r="AQ119" s="26"/>
      <c r="AR119" s="27"/>
      <c r="AS119" s="26" t="str">
        <f t="shared" si="225"/>
        <v/>
      </c>
      <c r="AT119" s="26"/>
      <c r="AU119" s="26"/>
      <c r="AV119" s="26"/>
      <c r="AW119" s="26"/>
      <c r="AX119" s="27"/>
    </row>
    <row r="120" spans="2:50" ht="15" customHeight="1" x14ac:dyDescent="0.4">
      <c r="B120" s="43" t="str">
        <f t="shared" si="226"/>
        <v/>
      </c>
      <c r="C120" s="44"/>
      <c r="D120" s="45"/>
      <c r="E120" s="46" t="str">
        <f t="shared" si="227"/>
        <v/>
      </c>
      <c r="F120" s="44"/>
      <c r="G120" s="43" t="str">
        <f t="shared" si="228"/>
        <v/>
      </c>
      <c r="H120" s="44"/>
      <c r="I120" s="45"/>
      <c r="J120" s="47" t="str">
        <f t="shared" si="229"/>
        <v/>
      </c>
      <c r="K120" s="48"/>
      <c r="L120" s="48"/>
      <c r="M120" s="48"/>
      <c r="N120" s="49"/>
      <c r="O120" s="47" t="str">
        <f t="shared" si="230"/>
        <v/>
      </c>
      <c r="P120" s="48"/>
      <c r="Q120" s="48"/>
      <c r="R120" s="48"/>
      <c r="S120" s="49"/>
      <c r="T120" s="47" t="str">
        <f t="shared" si="231"/>
        <v/>
      </c>
      <c r="U120" s="48"/>
      <c r="V120" s="48"/>
      <c r="W120" s="48"/>
      <c r="X120" s="48"/>
      <c r="Y120" s="50"/>
      <c r="Z120" s="51" t="str">
        <f t="shared" ref="Z120" si="380">IF(AND(Z114&lt;S$8,AR$8=2),Z114+1,"")</f>
        <v/>
      </c>
      <c r="AA120" s="52"/>
      <c r="AB120" s="53"/>
      <c r="AC120" s="25" t="str">
        <f t="shared" ref="AC120" si="381">IF(AND(Z114&lt;S$8,AR$8=2),IF(Z120=S$8,AM114,J$13-AH120),"")</f>
        <v/>
      </c>
      <c r="AD120" s="26"/>
      <c r="AE120" s="26"/>
      <c r="AF120" s="26"/>
      <c r="AG120" s="54"/>
      <c r="AH120" s="25" t="str">
        <f t="shared" ref="AH120" si="382">IF(AND(Z114&lt;S$8,AR$8=2),TRUNC(AM114*AR$7),"")</f>
        <v/>
      </c>
      <c r="AI120" s="26"/>
      <c r="AJ120" s="26"/>
      <c r="AK120" s="26"/>
      <c r="AL120" s="54"/>
      <c r="AM120" s="25" t="str">
        <f t="shared" ref="AM120" si="383">IF(AND(Z114&lt;S$8,AR$8=2),IF(Z120=S$8,0,AM114-AC120),IF(AM119&gt;0,AM119,""))</f>
        <v/>
      </c>
      <c r="AN120" s="26"/>
      <c r="AO120" s="26"/>
      <c r="AP120" s="26"/>
      <c r="AQ120" s="26"/>
      <c r="AR120" s="27"/>
      <c r="AS120" s="26" t="str">
        <f t="shared" si="225"/>
        <v/>
      </c>
      <c r="AT120" s="26"/>
      <c r="AU120" s="26"/>
      <c r="AV120" s="26"/>
      <c r="AW120" s="26"/>
      <c r="AX120" s="27"/>
    </row>
    <row r="121" spans="2:50" ht="15" customHeight="1" thickBot="1" x14ac:dyDescent="0.45">
      <c r="B121" s="73" t="str">
        <f t="shared" si="226"/>
        <v/>
      </c>
      <c r="C121" s="74"/>
      <c r="D121" s="75"/>
      <c r="E121" s="76" t="str">
        <f t="shared" si="227"/>
        <v/>
      </c>
      <c r="F121" s="74"/>
      <c r="G121" s="73" t="str">
        <f t="shared" si="228"/>
        <v/>
      </c>
      <c r="H121" s="74"/>
      <c r="I121" s="75"/>
      <c r="J121" s="77" t="str">
        <f t="shared" si="229"/>
        <v/>
      </c>
      <c r="K121" s="78"/>
      <c r="L121" s="78"/>
      <c r="M121" s="78"/>
      <c r="N121" s="79"/>
      <c r="O121" s="77" t="str">
        <f t="shared" si="230"/>
        <v/>
      </c>
      <c r="P121" s="78"/>
      <c r="Q121" s="78"/>
      <c r="R121" s="78"/>
      <c r="S121" s="79"/>
      <c r="T121" s="77" t="str">
        <f t="shared" si="231"/>
        <v/>
      </c>
      <c r="U121" s="78"/>
      <c r="V121" s="78"/>
      <c r="W121" s="78"/>
      <c r="X121" s="78"/>
      <c r="Y121" s="80"/>
      <c r="Z121" s="81" t="str">
        <f t="shared" ref="Z121" si="384">IF(AND(Z115&lt;S$8,AR$8=3),Z115+1,"")</f>
        <v/>
      </c>
      <c r="AA121" s="82"/>
      <c r="AB121" s="83"/>
      <c r="AC121" s="55" t="str">
        <f t="shared" ref="AC121" si="385">IF(AND(Z115&lt;S$8,AR$8=3),IF(Z121=S$8,AM115,J$13-AH121),"")</f>
        <v/>
      </c>
      <c r="AD121" s="56"/>
      <c r="AE121" s="56"/>
      <c r="AF121" s="56"/>
      <c r="AG121" s="84"/>
      <c r="AH121" s="55" t="str">
        <f t="shared" ref="AH121" si="386">IF(AND(Z115&lt;S$8,AR$8=3),TRUNC(AM115*AR$7),"")</f>
        <v/>
      </c>
      <c r="AI121" s="56"/>
      <c r="AJ121" s="56"/>
      <c r="AK121" s="56"/>
      <c r="AL121" s="84"/>
      <c r="AM121" s="55" t="str">
        <f t="shared" ref="AM121" si="387">IF(AND(Z115&lt;S$8,AR$8=3),IF(Z121=S$8,0,AM115-AC121),IF(AM120&gt;0,AM120,""))</f>
        <v/>
      </c>
      <c r="AN121" s="56"/>
      <c r="AO121" s="56"/>
      <c r="AP121" s="56"/>
      <c r="AQ121" s="56"/>
      <c r="AR121" s="57"/>
      <c r="AS121" s="56" t="str">
        <f t="shared" si="225"/>
        <v/>
      </c>
      <c r="AT121" s="56"/>
      <c r="AU121" s="56"/>
      <c r="AV121" s="56"/>
      <c r="AW121" s="56"/>
      <c r="AX121" s="57"/>
    </row>
    <row r="122" spans="2:50" ht="15" customHeight="1" x14ac:dyDescent="0.4">
      <c r="B122" s="88" t="str">
        <f t="shared" si="226"/>
        <v/>
      </c>
      <c r="C122" s="89"/>
      <c r="D122" s="90"/>
      <c r="E122" s="91" t="str">
        <f t="shared" si="227"/>
        <v/>
      </c>
      <c r="F122" s="89"/>
      <c r="G122" s="88" t="str">
        <f t="shared" si="228"/>
        <v/>
      </c>
      <c r="H122" s="89"/>
      <c r="I122" s="90"/>
      <c r="J122" s="92" t="str">
        <f t="shared" si="229"/>
        <v/>
      </c>
      <c r="K122" s="93"/>
      <c r="L122" s="93"/>
      <c r="M122" s="93"/>
      <c r="N122" s="94"/>
      <c r="O122" s="92" t="str">
        <f t="shared" si="230"/>
        <v/>
      </c>
      <c r="P122" s="93"/>
      <c r="Q122" s="93"/>
      <c r="R122" s="93"/>
      <c r="S122" s="94"/>
      <c r="T122" s="92" t="str">
        <f t="shared" si="231"/>
        <v/>
      </c>
      <c r="U122" s="93"/>
      <c r="V122" s="93"/>
      <c r="W122" s="93"/>
      <c r="X122" s="93"/>
      <c r="Y122" s="95"/>
      <c r="Z122" s="96" t="str">
        <f t="shared" ref="Z122" si="388">IF(AND(Z116&lt;S$8,AR$8=4),Z116+1,"")</f>
        <v/>
      </c>
      <c r="AA122" s="97"/>
      <c r="AB122" s="98"/>
      <c r="AC122" s="85" t="str">
        <f t="shared" ref="AC122" si="389">IF(AND(Z116&lt;S$8,AR$8=4),IF(Z122=S$8,AM116,J$13-AH122),"")</f>
        <v/>
      </c>
      <c r="AD122" s="86"/>
      <c r="AE122" s="86"/>
      <c r="AF122" s="86"/>
      <c r="AG122" s="99"/>
      <c r="AH122" s="85" t="str">
        <f t="shared" ref="AH122" si="390">IF(AND(Z116&lt;S$8,AR$8=4),TRUNC(AM116*AR$7),"")</f>
        <v/>
      </c>
      <c r="AI122" s="86"/>
      <c r="AJ122" s="86"/>
      <c r="AK122" s="86"/>
      <c r="AL122" s="99"/>
      <c r="AM122" s="85" t="str">
        <f t="shared" ref="AM122" si="391">IF(AND(Z116&lt;S$8,AR$8=4),IF(Z122=S$8,0,AM116-AC122),IF(AM121&gt;0,AM121,""))</f>
        <v/>
      </c>
      <c r="AN122" s="86"/>
      <c r="AO122" s="86"/>
      <c r="AP122" s="86"/>
      <c r="AQ122" s="86"/>
      <c r="AR122" s="87"/>
      <c r="AS122" s="86" t="str">
        <f t="shared" si="225"/>
        <v/>
      </c>
      <c r="AT122" s="86"/>
      <c r="AU122" s="86"/>
      <c r="AV122" s="86"/>
      <c r="AW122" s="86"/>
      <c r="AX122" s="87"/>
    </row>
    <row r="123" spans="2:50" ht="15" customHeight="1" x14ac:dyDescent="0.4">
      <c r="B123" s="43" t="str">
        <f t="shared" si="226"/>
        <v/>
      </c>
      <c r="C123" s="44"/>
      <c r="D123" s="45"/>
      <c r="E123" s="46" t="str">
        <f t="shared" si="227"/>
        <v/>
      </c>
      <c r="F123" s="44"/>
      <c r="G123" s="43" t="str">
        <f t="shared" si="228"/>
        <v/>
      </c>
      <c r="H123" s="44"/>
      <c r="I123" s="45"/>
      <c r="J123" s="47" t="str">
        <f t="shared" si="229"/>
        <v/>
      </c>
      <c r="K123" s="48"/>
      <c r="L123" s="48"/>
      <c r="M123" s="48"/>
      <c r="N123" s="49"/>
      <c r="O123" s="47" t="str">
        <f t="shared" si="230"/>
        <v/>
      </c>
      <c r="P123" s="48"/>
      <c r="Q123" s="48"/>
      <c r="R123" s="48"/>
      <c r="S123" s="49"/>
      <c r="T123" s="47" t="str">
        <f t="shared" si="231"/>
        <v/>
      </c>
      <c r="U123" s="48"/>
      <c r="V123" s="48"/>
      <c r="W123" s="48"/>
      <c r="X123" s="48"/>
      <c r="Y123" s="50"/>
      <c r="Z123" s="51" t="str">
        <f t="shared" ref="Z123" si="392">IF(AND(Z117&lt;S$8,AR$8=5),Z117+1,"")</f>
        <v/>
      </c>
      <c r="AA123" s="52"/>
      <c r="AB123" s="53"/>
      <c r="AC123" s="25" t="str">
        <f t="shared" ref="AC123" si="393">IF(AND(Z117&lt;S$8,AR$8=5),IF(Z123=S$8,AM117,J$13-AH123),"")</f>
        <v/>
      </c>
      <c r="AD123" s="26"/>
      <c r="AE123" s="26"/>
      <c r="AF123" s="26"/>
      <c r="AG123" s="54"/>
      <c r="AH123" s="25" t="str">
        <f t="shared" ref="AH123" si="394">IF(AND(Z117&lt;S$8,AR$8=5),TRUNC(AM117*AR$7),"")</f>
        <v/>
      </c>
      <c r="AI123" s="26"/>
      <c r="AJ123" s="26"/>
      <c r="AK123" s="26"/>
      <c r="AL123" s="54"/>
      <c r="AM123" s="25" t="str">
        <f t="shared" ref="AM123" si="395">IF(AND(Z117&lt;S$8,AR$8=5),IF(Z123=S$8,0,AM117-AC123),IF(AM122&gt;0,AM122,""))</f>
        <v/>
      </c>
      <c r="AN123" s="26"/>
      <c r="AO123" s="26"/>
      <c r="AP123" s="26"/>
      <c r="AQ123" s="26"/>
      <c r="AR123" s="27"/>
      <c r="AS123" s="26" t="str">
        <f t="shared" si="225"/>
        <v/>
      </c>
      <c r="AT123" s="26"/>
      <c r="AU123" s="26"/>
      <c r="AV123" s="26"/>
      <c r="AW123" s="26"/>
      <c r="AX123" s="27"/>
    </row>
    <row r="124" spans="2:50" ht="15" customHeight="1" x14ac:dyDescent="0.4">
      <c r="B124" s="43" t="str">
        <f t="shared" si="226"/>
        <v/>
      </c>
      <c r="C124" s="44"/>
      <c r="D124" s="45"/>
      <c r="E124" s="46" t="str">
        <f t="shared" si="227"/>
        <v/>
      </c>
      <c r="F124" s="44"/>
      <c r="G124" s="43" t="str">
        <f t="shared" si="228"/>
        <v/>
      </c>
      <c r="H124" s="44"/>
      <c r="I124" s="45"/>
      <c r="J124" s="47" t="str">
        <f t="shared" si="229"/>
        <v/>
      </c>
      <c r="K124" s="48"/>
      <c r="L124" s="48"/>
      <c r="M124" s="48"/>
      <c r="N124" s="49"/>
      <c r="O124" s="47" t="str">
        <f t="shared" si="230"/>
        <v/>
      </c>
      <c r="P124" s="48"/>
      <c r="Q124" s="48"/>
      <c r="R124" s="48"/>
      <c r="S124" s="49"/>
      <c r="T124" s="47" t="str">
        <f t="shared" si="231"/>
        <v/>
      </c>
      <c r="U124" s="48"/>
      <c r="V124" s="48"/>
      <c r="W124" s="48"/>
      <c r="X124" s="48"/>
      <c r="Y124" s="50"/>
      <c r="Z124" s="51" t="str">
        <f t="shared" ref="Z124" si="396">IF(AND(Z118&lt;S$8,AR$8=6),Z118+1,"")</f>
        <v/>
      </c>
      <c r="AA124" s="52"/>
      <c r="AB124" s="53"/>
      <c r="AC124" s="25" t="str">
        <f t="shared" ref="AC124" si="397">IF(AND(Z118&lt;S$8,AR$8=6),IF(Z124=S$8,AM118,J$13-AH124),"")</f>
        <v/>
      </c>
      <c r="AD124" s="26"/>
      <c r="AE124" s="26"/>
      <c r="AF124" s="26"/>
      <c r="AG124" s="54"/>
      <c r="AH124" s="25" t="str">
        <f t="shared" ref="AH124" si="398">IF(AND(Z118&lt;S$8,AR$8=6),TRUNC(AM118*AR$7),"")</f>
        <v/>
      </c>
      <c r="AI124" s="26"/>
      <c r="AJ124" s="26"/>
      <c r="AK124" s="26"/>
      <c r="AL124" s="54"/>
      <c r="AM124" s="25" t="str">
        <f t="shared" ref="AM124" si="399">IF(AND(Z118&lt;S$8,AR$8=6),IF(Z124=S$8,0,AM118-AC124),IF(AM123&gt;0,AM123,""))</f>
        <v/>
      </c>
      <c r="AN124" s="26"/>
      <c r="AO124" s="26"/>
      <c r="AP124" s="26"/>
      <c r="AQ124" s="26"/>
      <c r="AR124" s="27"/>
      <c r="AS124" s="26" t="str">
        <f t="shared" si="225"/>
        <v/>
      </c>
      <c r="AT124" s="26"/>
      <c r="AU124" s="26"/>
      <c r="AV124" s="26"/>
      <c r="AW124" s="26"/>
      <c r="AX124" s="27"/>
    </row>
    <row r="125" spans="2:50" ht="15" customHeight="1" x14ac:dyDescent="0.4">
      <c r="B125" s="43" t="str">
        <f t="shared" si="226"/>
        <v/>
      </c>
      <c r="C125" s="44"/>
      <c r="D125" s="45"/>
      <c r="E125" s="46" t="str">
        <f t="shared" si="227"/>
        <v/>
      </c>
      <c r="F125" s="44"/>
      <c r="G125" s="43" t="str">
        <f t="shared" si="228"/>
        <v/>
      </c>
      <c r="H125" s="44"/>
      <c r="I125" s="45"/>
      <c r="J125" s="47" t="str">
        <f t="shared" si="229"/>
        <v/>
      </c>
      <c r="K125" s="48"/>
      <c r="L125" s="48"/>
      <c r="M125" s="48"/>
      <c r="N125" s="49"/>
      <c r="O125" s="47" t="str">
        <f t="shared" si="230"/>
        <v/>
      </c>
      <c r="P125" s="48"/>
      <c r="Q125" s="48"/>
      <c r="R125" s="48"/>
      <c r="S125" s="49"/>
      <c r="T125" s="47" t="str">
        <f t="shared" si="231"/>
        <v/>
      </c>
      <c r="U125" s="48"/>
      <c r="V125" s="48"/>
      <c r="W125" s="48"/>
      <c r="X125" s="48"/>
      <c r="Y125" s="50"/>
      <c r="Z125" s="51" t="str">
        <f t="shared" ref="Z125" si="400">IF(AND(Z119&lt;S$8,AR$8=1),Z119+1,"")</f>
        <v/>
      </c>
      <c r="AA125" s="52"/>
      <c r="AB125" s="53"/>
      <c r="AC125" s="25" t="str">
        <f t="shared" ref="AC125" si="401">IF(AND(Z119&lt;S$8,AR$8=1),IF(Z125=S$8,AM119,J$13-AH125),"")</f>
        <v/>
      </c>
      <c r="AD125" s="26"/>
      <c r="AE125" s="26"/>
      <c r="AF125" s="26"/>
      <c r="AG125" s="54"/>
      <c r="AH125" s="25" t="str">
        <f t="shared" ref="AH125" si="402">IF(AND(Z119&lt;S$8,AR$8=1),TRUNC(AM119*AR$7),"")</f>
        <v/>
      </c>
      <c r="AI125" s="26"/>
      <c r="AJ125" s="26"/>
      <c r="AK125" s="26"/>
      <c r="AL125" s="54"/>
      <c r="AM125" s="25" t="str">
        <f t="shared" ref="AM125" si="403">IF(AND(Z119&lt;S$8,AR$8=1),IF(Z125=S$8,0,AM119-AC125),IF(AM124&gt;0,AM124,""))</f>
        <v/>
      </c>
      <c r="AN125" s="26"/>
      <c r="AO125" s="26"/>
      <c r="AP125" s="26"/>
      <c r="AQ125" s="26"/>
      <c r="AR125" s="27"/>
      <c r="AS125" s="26" t="str">
        <f t="shared" si="225"/>
        <v/>
      </c>
      <c r="AT125" s="26"/>
      <c r="AU125" s="26"/>
      <c r="AV125" s="26"/>
      <c r="AW125" s="26"/>
      <c r="AX125" s="27"/>
    </row>
    <row r="126" spans="2:50" ht="15" customHeight="1" thickBot="1" x14ac:dyDescent="0.45">
      <c r="B126" s="73" t="str">
        <f t="shared" si="226"/>
        <v/>
      </c>
      <c r="C126" s="74"/>
      <c r="D126" s="75"/>
      <c r="E126" s="76" t="str">
        <f t="shared" si="227"/>
        <v/>
      </c>
      <c r="F126" s="74"/>
      <c r="G126" s="73" t="str">
        <f t="shared" si="228"/>
        <v/>
      </c>
      <c r="H126" s="74"/>
      <c r="I126" s="75"/>
      <c r="J126" s="77" t="str">
        <f t="shared" si="229"/>
        <v/>
      </c>
      <c r="K126" s="78"/>
      <c r="L126" s="78"/>
      <c r="M126" s="78"/>
      <c r="N126" s="79"/>
      <c r="O126" s="77" t="str">
        <f t="shared" si="230"/>
        <v/>
      </c>
      <c r="P126" s="78"/>
      <c r="Q126" s="78"/>
      <c r="R126" s="78"/>
      <c r="S126" s="79"/>
      <c r="T126" s="77" t="str">
        <f t="shared" si="231"/>
        <v/>
      </c>
      <c r="U126" s="78"/>
      <c r="V126" s="78"/>
      <c r="W126" s="78"/>
      <c r="X126" s="78"/>
      <c r="Y126" s="80"/>
      <c r="Z126" s="81" t="str">
        <f t="shared" ref="Z126" si="404">IF(AND(Z120&lt;S$8,AR$8=2),Z120+1,"")</f>
        <v/>
      </c>
      <c r="AA126" s="82"/>
      <c r="AB126" s="83"/>
      <c r="AC126" s="55" t="str">
        <f t="shared" ref="AC126" si="405">IF(AND(Z120&lt;S$8,AR$8=2),IF(Z126=S$8,AM120,J$13-AH126),"")</f>
        <v/>
      </c>
      <c r="AD126" s="56"/>
      <c r="AE126" s="56"/>
      <c r="AF126" s="56"/>
      <c r="AG126" s="84"/>
      <c r="AH126" s="55" t="str">
        <f t="shared" ref="AH126" si="406">IF(AND(Z120&lt;S$8,AR$8=2),TRUNC(AM120*AR$7),"")</f>
        <v/>
      </c>
      <c r="AI126" s="56"/>
      <c r="AJ126" s="56"/>
      <c r="AK126" s="56"/>
      <c r="AL126" s="84"/>
      <c r="AM126" s="55" t="str">
        <f t="shared" ref="AM126" si="407">IF(AND(Z120&lt;S$8,AR$8=2),IF(Z126=S$8,0,AM120-AC126),IF(AM125&gt;0,AM125,""))</f>
        <v/>
      </c>
      <c r="AN126" s="56"/>
      <c r="AO126" s="56"/>
      <c r="AP126" s="56"/>
      <c r="AQ126" s="56"/>
      <c r="AR126" s="57"/>
      <c r="AS126" s="56" t="str">
        <f t="shared" si="225"/>
        <v/>
      </c>
      <c r="AT126" s="56"/>
      <c r="AU126" s="56"/>
      <c r="AV126" s="56"/>
      <c r="AW126" s="56"/>
      <c r="AX126" s="57"/>
    </row>
    <row r="127" spans="2:50" ht="15" customHeight="1" x14ac:dyDescent="0.4">
      <c r="B127" s="88" t="str">
        <f t="shared" si="226"/>
        <v/>
      </c>
      <c r="C127" s="89"/>
      <c r="D127" s="90"/>
      <c r="E127" s="91" t="str">
        <f t="shared" si="227"/>
        <v/>
      </c>
      <c r="F127" s="89"/>
      <c r="G127" s="88" t="str">
        <f t="shared" si="228"/>
        <v/>
      </c>
      <c r="H127" s="89"/>
      <c r="I127" s="90"/>
      <c r="J127" s="92" t="str">
        <f t="shared" si="229"/>
        <v/>
      </c>
      <c r="K127" s="93"/>
      <c r="L127" s="93"/>
      <c r="M127" s="93"/>
      <c r="N127" s="94"/>
      <c r="O127" s="92" t="str">
        <f t="shared" si="230"/>
        <v/>
      </c>
      <c r="P127" s="93"/>
      <c r="Q127" s="93"/>
      <c r="R127" s="93"/>
      <c r="S127" s="94"/>
      <c r="T127" s="92" t="str">
        <f t="shared" si="231"/>
        <v/>
      </c>
      <c r="U127" s="93"/>
      <c r="V127" s="93"/>
      <c r="W127" s="93"/>
      <c r="X127" s="93"/>
      <c r="Y127" s="95"/>
      <c r="Z127" s="96" t="str">
        <f t="shared" ref="Z127" si="408">IF(AND(Z121&lt;S$8,AR$8=3),Z121+1,"")</f>
        <v/>
      </c>
      <c r="AA127" s="97"/>
      <c r="AB127" s="98"/>
      <c r="AC127" s="85" t="str">
        <f t="shared" ref="AC127" si="409">IF(AND(Z121&lt;S$8,AR$8=3),IF(Z127=S$8,AM121,J$13-AH127),"")</f>
        <v/>
      </c>
      <c r="AD127" s="86"/>
      <c r="AE127" s="86"/>
      <c r="AF127" s="86"/>
      <c r="AG127" s="99"/>
      <c r="AH127" s="85" t="str">
        <f t="shared" ref="AH127" si="410">IF(AND(Z121&lt;S$8,AR$8=3),TRUNC(AM121*AR$7),"")</f>
        <v/>
      </c>
      <c r="AI127" s="86"/>
      <c r="AJ127" s="86"/>
      <c r="AK127" s="86"/>
      <c r="AL127" s="99"/>
      <c r="AM127" s="85" t="str">
        <f t="shared" ref="AM127" si="411">IF(AND(Z121&lt;S$8,AR$8=3),IF(Z127=S$8,0,AM121-AC127),IF(AM126&gt;0,AM126,""))</f>
        <v/>
      </c>
      <c r="AN127" s="86"/>
      <c r="AO127" s="86"/>
      <c r="AP127" s="86"/>
      <c r="AQ127" s="86"/>
      <c r="AR127" s="87"/>
      <c r="AS127" s="86" t="str">
        <f t="shared" si="225"/>
        <v/>
      </c>
      <c r="AT127" s="86"/>
      <c r="AU127" s="86"/>
      <c r="AV127" s="86"/>
      <c r="AW127" s="86"/>
      <c r="AX127" s="87"/>
    </row>
    <row r="128" spans="2:50" ht="15" customHeight="1" x14ac:dyDescent="0.4">
      <c r="B128" s="43" t="str">
        <f t="shared" si="226"/>
        <v/>
      </c>
      <c r="C128" s="44"/>
      <c r="D128" s="45"/>
      <c r="E128" s="46" t="str">
        <f t="shared" si="227"/>
        <v/>
      </c>
      <c r="F128" s="44"/>
      <c r="G128" s="43" t="str">
        <f t="shared" si="228"/>
        <v/>
      </c>
      <c r="H128" s="44"/>
      <c r="I128" s="45"/>
      <c r="J128" s="47" t="str">
        <f t="shared" si="229"/>
        <v/>
      </c>
      <c r="K128" s="48"/>
      <c r="L128" s="48"/>
      <c r="M128" s="48"/>
      <c r="N128" s="49"/>
      <c r="O128" s="47" t="str">
        <f t="shared" si="230"/>
        <v/>
      </c>
      <c r="P128" s="48"/>
      <c r="Q128" s="48"/>
      <c r="R128" s="48"/>
      <c r="S128" s="49"/>
      <c r="T128" s="47" t="str">
        <f t="shared" si="231"/>
        <v/>
      </c>
      <c r="U128" s="48"/>
      <c r="V128" s="48"/>
      <c r="W128" s="48"/>
      <c r="X128" s="48"/>
      <c r="Y128" s="50"/>
      <c r="Z128" s="51" t="str">
        <f t="shared" ref="Z128" si="412">IF(AND(Z122&lt;S$8,AR$8=4),Z122+1,"")</f>
        <v/>
      </c>
      <c r="AA128" s="52"/>
      <c r="AB128" s="53"/>
      <c r="AC128" s="25" t="str">
        <f t="shared" ref="AC128" si="413">IF(AND(Z122&lt;S$8,AR$8=4),IF(Z128=S$8,AM122,J$13-AH128),"")</f>
        <v/>
      </c>
      <c r="AD128" s="26"/>
      <c r="AE128" s="26"/>
      <c r="AF128" s="26"/>
      <c r="AG128" s="54"/>
      <c r="AH128" s="25" t="str">
        <f t="shared" ref="AH128" si="414">IF(AND(Z122&lt;S$8,AR$8=4),TRUNC(AM122*AR$7),"")</f>
        <v/>
      </c>
      <c r="AI128" s="26"/>
      <c r="AJ128" s="26"/>
      <c r="AK128" s="26"/>
      <c r="AL128" s="54"/>
      <c r="AM128" s="25" t="str">
        <f t="shared" ref="AM128" si="415">IF(AND(Z122&lt;S$8,AR$8=4),IF(Z128=S$8,0,AM122-AC128),IF(AM127&gt;0,AM127,""))</f>
        <v/>
      </c>
      <c r="AN128" s="26"/>
      <c r="AO128" s="26"/>
      <c r="AP128" s="26"/>
      <c r="AQ128" s="26"/>
      <c r="AR128" s="27"/>
      <c r="AS128" s="26" t="str">
        <f t="shared" si="225"/>
        <v/>
      </c>
      <c r="AT128" s="26"/>
      <c r="AU128" s="26"/>
      <c r="AV128" s="26"/>
      <c r="AW128" s="26"/>
      <c r="AX128" s="27"/>
    </row>
    <row r="129" spans="2:50" ht="15" customHeight="1" x14ac:dyDescent="0.4">
      <c r="B129" s="43" t="str">
        <f t="shared" si="226"/>
        <v/>
      </c>
      <c r="C129" s="44"/>
      <c r="D129" s="45"/>
      <c r="E129" s="46" t="str">
        <f t="shared" si="227"/>
        <v/>
      </c>
      <c r="F129" s="44"/>
      <c r="G129" s="43" t="str">
        <f t="shared" si="228"/>
        <v/>
      </c>
      <c r="H129" s="44"/>
      <c r="I129" s="45"/>
      <c r="J129" s="47" t="str">
        <f t="shared" si="229"/>
        <v/>
      </c>
      <c r="K129" s="48"/>
      <c r="L129" s="48"/>
      <c r="M129" s="48"/>
      <c r="N129" s="49"/>
      <c r="O129" s="47" t="str">
        <f t="shared" si="230"/>
        <v/>
      </c>
      <c r="P129" s="48"/>
      <c r="Q129" s="48"/>
      <c r="R129" s="48"/>
      <c r="S129" s="49"/>
      <c r="T129" s="47" t="str">
        <f t="shared" si="231"/>
        <v/>
      </c>
      <c r="U129" s="48"/>
      <c r="V129" s="48"/>
      <c r="W129" s="48"/>
      <c r="X129" s="48"/>
      <c r="Y129" s="50"/>
      <c r="Z129" s="51" t="str">
        <f t="shared" ref="Z129" si="416">IF(AND(Z123&lt;S$8,AR$8=5),Z123+1,"")</f>
        <v/>
      </c>
      <c r="AA129" s="52"/>
      <c r="AB129" s="53"/>
      <c r="AC129" s="25" t="str">
        <f t="shared" ref="AC129" si="417">IF(AND(Z123&lt;S$8,AR$8=5),IF(Z129=S$8,AM123,J$13-AH129),"")</f>
        <v/>
      </c>
      <c r="AD129" s="26"/>
      <c r="AE129" s="26"/>
      <c r="AF129" s="26"/>
      <c r="AG129" s="54"/>
      <c r="AH129" s="25" t="str">
        <f t="shared" ref="AH129" si="418">IF(AND(Z123&lt;S$8,AR$8=5),TRUNC(AM123*AR$7),"")</f>
        <v/>
      </c>
      <c r="AI129" s="26"/>
      <c r="AJ129" s="26"/>
      <c r="AK129" s="26"/>
      <c r="AL129" s="54"/>
      <c r="AM129" s="25" t="str">
        <f t="shared" ref="AM129" si="419">IF(AND(Z123&lt;S$8,AR$8=5),IF(Z129=S$8,0,AM123-AC129),IF(AM128&gt;0,AM128,""))</f>
        <v/>
      </c>
      <c r="AN129" s="26"/>
      <c r="AO129" s="26"/>
      <c r="AP129" s="26"/>
      <c r="AQ129" s="26"/>
      <c r="AR129" s="27"/>
      <c r="AS129" s="26" t="str">
        <f t="shared" si="225"/>
        <v/>
      </c>
      <c r="AT129" s="26"/>
      <c r="AU129" s="26"/>
      <c r="AV129" s="26"/>
      <c r="AW129" s="26"/>
      <c r="AX129" s="27"/>
    </row>
    <row r="130" spans="2:50" ht="15" customHeight="1" x14ac:dyDescent="0.4">
      <c r="B130" s="43" t="str">
        <f t="shared" si="226"/>
        <v/>
      </c>
      <c r="C130" s="44"/>
      <c r="D130" s="45"/>
      <c r="E130" s="46" t="str">
        <f t="shared" si="227"/>
        <v/>
      </c>
      <c r="F130" s="44"/>
      <c r="G130" s="43" t="str">
        <f t="shared" si="228"/>
        <v/>
      </c>
      <c r="H130" s="44"/>
      <c r="I130" s="45"/>
      <c r="J130" s="47" t="str">
        <f t="shared" si="229"/>
        <v/>
      </c>
      <c r="K130" s="48"/>
      <c r="L130" s="48"/>
      <c r="M130" s="48"/>
      <c r="N130" s="49"/>
      <c r="O130" s="47" t="str">
        <f t="shared" si="230"/>
        <v/>
      </c>
      <c r="P130" s="48"/>
      <c r="Q130" s="48"/>
      <c r="R130" s="48"/>
      <c r="S130" s="49"/>
      <c r="T130" s="47" t="str">
        <f t="shared" si="231"/>
        <v/>
      </c>
      <c r="U130" s="48"/>
      <c r="V130" s="48"/>
      <c r="W130" s="48"/>
      <c r="X130" s="48"/>
      <c r="Y130" s="50"/>
      <c r="Z130" s="51" t="str">
        <f t="shared" ref="Z130" si="420">IF(AND(Z124&lt;S$8,AR$8=6),Z124+1,"")</f>
        <v/>
      </c>
      <c r="AA130" s="52"/>
      <c r="AB130" s="53"/>
      <c r="AC130" s="25" t="str">
        <f t="shared" ref="AC130" si="421">IF(AND(Z124&lt;S$8,AR$8=6),IF(Z130=S$8,AM124,J$13-AH130),"")</f>
        <v/>
      </c>
      <c r="AD130" s="26"/>
      <c r="AE130" s="26"/>
      <c r="AF130" s="26"/>
      <c r="AG130" s="54"/>
      <c r="AH130" s="25" t="str">
        <f t="shared" ref="AH130" si="422">IF(AND(Z124&lt;S$8,AR$8=6),TRUNC(AM124*AR$7),"")</f>
        <v/>
      </c>
      <c r="AI130" s="26"/>
      <c r="AJ130" s="26"/>
      <c r="AK130" s="26"/>
      <c r="AL130" s="54"/>
      <c r="AM130" s="25" t="str">
        <f t="shared" ref="AM130" si="423">IF(AND(Z124&lt;S$8,AR$8=6),IF(Z130=S$8,0,AM124-AC130),IF(AM129&gt;0,AM129,""))</f>
        <v/>
      </c>
      <c r="AN130" s="26"/>
      <c r="AO130" s="26"/>
      <c r="AP130" s="26"/>
      <c r="AQ130" s="26"/>
      <c r="AR130" s="27"/>
      <c r="AS130" s="26" t="str">
        <f t="shared" si="225"/>
        <v/>
      </c>
      <c r="AT130" s="26"/>
      <c r="AU130" s="26"/>
      <c r="AV130" s="26"/>
      <c r="AW130" s="26"/>
      <c r="AX130" s="27"/>
    </row>
    <row r="131" spans="2:50" ht="15" customHeight="1" thickBot="1" x14ac:dyDescent="0.45">
      <c r="B131" s="58" t="str">
        <f t="shared" si="226"/>
        <v/>
      </c>
      <c r="C131" s="59"/>
      <c r="D131" s="60"/>
      <c r="E131" s="61" t="str">
        <f t="shared" si="227"/>
        <v/>
      </c>
      <c r="F131" s="59"/>
      <c r="G131" s="58" t="str">
        <f t="shared" si="228"/>
        <v/>
      </c>
      <c r="H131" s="59"/>
      <c r="I131" s="60"/>
      <c r="J131" s="62" t="str">
        <f t="shared" si="229"/>
        <v/>
      </c>
      <c r="K131" s="63"/>
      <c r="L131" s="63"/>
      <c r="M131" s="63"/>
      <c r="N131" s="64"/>
      <c r="O131" s="62" t="str">
        <f t="shared" si="230"/>
        <v/>
      </c>
      <c r="P131" s="63"/>
      <c r="Q131" s="63"/>
      <c r="R131" s="63"/>
      <c r="S131" s="64"/>
      <c r="T131" s="62" t="str">
        <f t="shared" si="231"/>
        <v/>
      </c>
      <c r="U131" s="63"/>
      <c r="V131" s="63"/>
      <c r="W131" s="63"/>
      <c r="X131" s="63"/>
      <c r="Y131" s="65"/>
      <c r="Z131" s="66" t="str">
        <f t="shared" ref="Z131" si="424">IF(AND(Z125&lt;S$8,AR$8=1),Z125+1,"")</f>
        <v/>
      </c>
      <c r="AA131" s="67"/>
      <c r="AB131" s="68"/>
      <c r="AC131" s="69" t="str">
        <f t="shared" ref="AC131" si="425">IF(AND(Z125&lt;S$8,AR$8=1),IF(Z131=S$8,AM125,J$13-AH131),"")</f>
        <v/>
      </c>
      <c r="AD131" s="70"/>
      <c r="AE131" s="70"/>
      <c r="AF131" s="70"/>
      <c r="AG131" s="71"/>
      <c r="AH131" s="69" t="str">
        <f t="shared" ref="AH131" si="426">IF(AND(Z125&lt;S$8,AR$8=1),TRUNC(AM125*AR$7),"")</f>
        <v/>
      </c>
      <c r="AI131" s="70"/>
      <c r="AJ131" s="70"/>
      <c r="AK131" s="70"/>
      <c r="AL131" s="71"/>
      <c r="AM131" s="69" t="str">
        <f t="shared" ref="AM131" si="427">IF(AND(Z125&lt;S$8,AR$8=1),IF(Z131=S$8,0,AM125-AC131),IF(AM130&gt;0,AM130,""))</f>
        <v/>
      </c>
      <c r="AN131" s="70"/>
      <c r="AO131" s="70"/>
      <c r="AP131" s="70"/>
      <c r="AQ131" s="70"/>
      <c r="AR131" s="72"/>
      <c r="AS131" s="70" t="str">
        <f t="shared" si="225"/>
        <v/>
      </c>
      <c r="AT131" s="70"/>
      <c r="AU131" s="70"/>
      <c r="AV131" s="70"/>
      <c r="AW131" s="70"/>
      <c r="AX131" s="72"/>
    </row>
    <row r="132" spans="2:50" ht="15" customHeight="1" x14ac:dyDescent="0.4">
      <c r="B132" s="88" t="str">
        <f t="shared" si="226"/>
        <v/>
      </c>
      <c r="C132" s="89"/>
      <c r="D132" s="90"/>
      <c r="E132" s="91" t="str">
        <f t="shared" si="227"/>
        <v/>
      </c>
      <c r="F132" s="89"/>
      <c r="G132" s="88" t="str">
        <f t="shared" si="228"/>
        <v/>
      </c>
      <c r="H132" s="89"/>
      <c r="I132" s="90"/>
      <c r="J132" s="92" t="str">
        <f t="shared" si="229"/>
        <v/>
      </c>
      <c r="K132" s="93"/>
      <c r="L132" s="93"/>
      <c r="M132" s="93"/>
      <c r="N132" s="94"/>
      <c r="O132" s="92" t="str">
        <f t="shared" si="230"/>
        <v/>
      </c>
      <c r="P132" s="93"/>
      <c r="Q132" s="93"/>
      <c r="R132" s="93"/>
      <c r="S132" s="94"/>
      <c r="T132" s="92" t="str">
        <f t="shared" si="231"/>
        <v/>
      </c>
      <c r="U132" s="93"/>
      <c r="V132" s="93"/>
      <c r="W132" s="93"/>
      <c r="X132" s="93"/>
      <c r="Y132" s="95"/>
      <c r="Z132" s="96" t="str">
        <f t="shared" ref="Z132" si="428">IF(AND(Z126&lt;S$8,AR$8=2),Z126+1,"")</f>
        <v/>
      </c>
      <c r="AA132" s="97"/>
      <c r="AB132" s="98"/>
      <c r="AC132" s="85" t="str">
        <f t="shared" ref="AC132" si="429">IF(AND(Z126&lt;S$8,AR$8=2),IF(Z132=S$8,AM126,J$13-AH132),"")</f>
        <v/>
      </c>
      <c r="AD132" s="86"/>
      <c r="AE132" s="86"/>
      <c r="AF132" s="86"/>
      <c r="AG132" s="99"/>
      <c r="AH132" s="85" t="str">
        <f t="shared" ref="AH132" si="430">IF(AND(Z126&lt;S$8,AR$8=2),TRUNC(AM126*AR$7),"")</f>
        <v/>
      </c>
      <c r="AI132" s="86"/>
      <c r="AJ132" s="86"/>
      <c r="AK132" s="86"/>
      <c r="AL132" s="99"/>
      <c r="AM132" s="85" t="str">
        <f t="shared" ref="AM132" si="431">IF(AND(Z126&lt;S$8,AR$8=2),IF(Z132=S$8,0,AM126-AC132),IF(AM131&gt;0,AM131,""))</f>
        <v/>
      </c>
      <c r="AN132" s="86"/>
      <c r="AO132" s="86"/>
      <c r="AP132" s="86"/>
      <c r="AQ132" s="86"/>
      <c r="AR132" s="87"/>
      <c r="AS132" s="86" t="str">
        <f t="shared" si="225"/>
        <v/>
      </c>
      <c r="AT132" s="86"/>
      <c r="AU132" s="86"/>
      <c r="AV132" s="86"/>
      <c r="AW132" s="86"/>
      <c r="AX132" s="87"/>
    </row>
    <row r="133" spans="2:50" ht="15" customHeight="1" x14ac:dyDescent="0.4">
      <c r="B133" s="43" t="str">
        <f t="shared" si="226"/>
        <v/>
      </c>
      <c r="C133" s="44"/>
      <c r="D133" s="45"/>
      <c r="E133" s="46" t="str">
        <f t="shared" si="227"/>
        <v/>
      </c>
      <c r="F133" s="44"/>
      <c r="G133" s="43" t="str">
        <f t="shared" si="228"/>
        <v/>
      </c>
      <c r="H133" s="44"/>
      <c r="I133" s="45"/>
      <c r="J133" s="47" t="str">
        <f t="shared" si="229"/>
        <v/>
      </c>
      <c r="K133" s="48"/>
      <c r="L133" s="48"/>
      <c r="M133" s="48"/>
      <c r="N133" s="49"/>
      <c r="O133" s="47" t="str">
        <f t="shared" si="230"/>
        <v/>
      </c>
      <c r="P133" s="48"/>
      <c r="Q133" s="48"/>
      <c r="R133" s="48"/>
      <c r="S133" s="49"/>
      <c r="T133" s="47" t="str">
        <f t="shared" si="231"/>
        <v/>
      </c>
      <c r="U133" s="48"/>
      <c r="V133" s="48"/>
      <c r="W133" s="48"/>
      <c r="X133" s="48"/>
      <c r="Y133" s="50"/>
      <c r="Z133" s="51" t="str">
        <f t="shared" ref="Z133" si="432">IF(AND(Z127&lt;S$8,AR$8=3),Z127+1,"")</f>
        <v/>
      </c>
      <c r="AA133" s="52"/>
      <c r="AB133" s="53"/>
      <c r="AC133" s="25" t="str">
        <f t="shared" ref="AC133" si="433">IF(AND(Z127&lt;S$8,AR$8=3),IF(Z133=S$8,AM127,J$13-AH133),"")</f>
        <v/>
      </c>
      <c r="AD133" s="26"/>
      <c r="AE133" s="26"/>
      <c r="AF133" s="26"/>
      <c r="AG133" s="54"/>
      <c r="AH133" s="25" t="str">
        <f t="shared" ref="AH133" si="434">IF(AND(Z127&lt;S$8,AR$8=3),TRUNC(AM127*AR$7),"")</f>
        <v/>
      </c>
      <c r="AI133" s="26"/>
      <c r="AJ133" s="26"/>
      <c r="AK133" s="26"/>
      <c r="AL133" s="54"/>
      <c r="AM133" s="25" t="str">
        <f t="shared" ref="AM133" si="435">IF(AND(Z127&lt;S$8,AR$8=3),IF(Z133=S$8,0,AM127-AC133),IF(AM132&gt;0,AM132,""))</f>
        <v/>
      </c>
      <c r="AN133" s="26"/>
      <c r="AO133" s="26"/>
      <c r="AP133" s="26"/>
      <c r="AQ133" s="26"/>
      <c r="AR133" s="27"/>
      <c r="AS133" s="26" t="str">
        <f t="shared" si="225"/>
        <v/>
      </c>
      <c r="AT133" s="26"/>
      <c r="AU133" s="26"/>
      <c r="AV133" s="26"/>
      <c r="AW133" s="26"/>
      <c r="AX133" s="27"/>
    </row>
    <row r="134" spans="2:50" ht="15" customHeight="1" x14ac:dyDescent="0.4">
      <c r="B134" s="43" t="str">
        <f t="shared" si="226"/>
        <v/>
      </c>
      <c r="C134" s="44"/>
      <c r="D134" s="45"/>
      <c r="E134" s="46" t="str">
        <f t="shared" si="227"/>
        <v/>
      </c>
      <c r="F134" s="44"/>
      <c r="G134" s="43" t="str">
        <f t="shared" si="228"/>
        <v/>
      </c>
      <c r="H134" s="44"/>
      <c r="I134" s="45"/>
      <c r="J134" s="47" t="str">
        <f t="shared" si="229"/>
        <v/>
      </c>
      <c r="K134" s="48"/>
      <c r="L134" s="48"/>
      <c r="M134" s="48"/>
      <c r="N134" s="49"/>
      <c r="O134" s="47" t="str">
        <f t="shared" si="230"/>
        <v/>
      </c>
      <c r="P134" s="48"/>
      <c r="Q134" s="48"/>
      <c r="R134" s="48"/>
      <c r="S134" s="49"/>
      <c r="T134" s="47" t="str">
        <f t="shared" si="231"/>
        <v/>
      </c>
      <c r="U134" s="48"/>
      <c r="V134" s="48"/>
      <c r="W134" s="48"/>
      <c r="X134" s="48"/>
      <c r="Y134" s="50"/>
      <c r="Z134" s="51" t="str">
        <f t="shared" ref="Z134" si="436">IF(AND(Z128&lt;S$8,AR$8=4),Z128+1,"")</f>
        <v/>
      </c>
      <c r="AA134" s="52"/>
      <c r="AB134" s="53"/>
      <c r="AC134" s="25" t="str">
        <f t="shared" ref="AC134" si="437">IF(AND(Z128&lt;S$8,AR$8=4),IF(Z134=S$8,AM128,J$13-AH134),"")</f>
        <v/>
      </c>
      <c r="AD134" s="26"/>
      <c r="AE134" s="26"/>
      <c r="AF134" s="26"/>
      <c r="AG134" s="54"/>
      <c r="AH134" s="25" t="str">
        <f t="shared" ref="AH134" si="438">IF(AND(Z128&lt;S$8,AR$8=4),TRUNC(AM128*AR$7),"")</f>
        <v/>
      </c>
      <c r="AI134" s="26"/>
      <c r="AJ134" s="26"/>
      <c r="AK134" s="26"/>
      <c r="AL134" s="54"/>
      <c r="AM134" s="25" t="str">
        <f t="shared" ref="AM134" si="439">IF(AND(Z128&lt;S$8,AR$8=4),IF(Z134=S$8,0,AM128-AC134),IF(AM133&gt;0,AM133,""))</f>
        <v/>
      </c>
      <c r="AN134" s="26"/>
      <c r="AO134" s="26"/>
      <c r="AP134" s="26"/>
      <c r="AQ134" s="26"/>
      <c r="AR134" s="27"/>
      <c r="AS134" s="26" t="str">
        <f t="shared" si="225"/>
        <v/>
      </c>
      <c r="AT134" s="26"/>
      <c r="AU134" s="26"/>
      <c r="AV134" s="26"/>
      <c r="AW134" s="26"/>
      <c r="AX134" s="27"/>
    </row>
    <row r="135" spans="2:50" ht="15" customHeight="1" x14ac:dyDescent="0.4">
      <c r="B135" s="43" t="str">
        <f t="shared" si="226"/>
        <v/>
      </c>
      <c r="C135" s="44"/>
      <c r="D135" s="45"/>
      <c r="E135" s="46" t="str">
        <f t="shared" si="227"/>
        <v/>
      </c>
      <c r="F135" s="44"/>
      <c r="G135" s="43" t="str">
        <f t="shared" si="228"/>
        <v/>
      </c>
      <c r="H135" s="44"/>
      <c r="I135" s="45"/>
      <c r="J135" s="47" t="str">
        <f t="shared" si="229"/>
        <v/>
      </c>
      <c r="K135" s="48"/>
      <c r="L135" s="48"/>
      <c r="M135" s="48"/>
      <c r="N135" s="49"/>
      <c r="O135" s="47" t="str">
        <f t="shared" si="230"/>
        <v/>
      </c>
      <c r="P135" s="48"/>
      <c r="Q135" s="48"/>
      <c r="R135" s="48"/>
      <c r="S135" s="49"/>
      <c r="T135" s="47" t="str">
        <f t="shared" si="231"/>
        <v/>
      </c>
      <c r="U135" s="48"/>
      <c r="V135" s="48"/>
      <c r="W135" s="48"/>
      <c r="X135" s="48"/>
      <c r="Y135" s="50"/>
      <c r="Z135" s="51" t="str">
        <f t="shared" ref="Z135" si="440">IF(AND(Z129&lt;S$8,AR$8=5),Z129+1,"")</f>
        <v/>
      </c>
      <c r="AA135" s="52"/>
      <c r="AB135" s="53"/>
      <c r="AC135" s="25" t="str">
        <f t="shared" ref="AC135" si="441">IF(AND(Z129&lt;S$8,AR$8=5),IF(Z135=S$8,AM129,J$13-AH135),"")</f>
        <v/>
      </c>
      <c r="AD135" s="26"/>
      <c r="AE135" s="26"/>
      <c r="AF135" s="26"/>
      <c r="AG135" s="54"/>
      <c r="AH135" s="25" t="str">
        <f t="shared" ref="AH135" si="442">IF(AND(Z129&lt;S$8,AR$8=5),TRUNC(AM129*AR$7),"")</f>
        <v/>
      </c>
      <c r="AI135" s="26"/>
      <c r="AJ135" s="26"/>
      <c r="AK135" s="26"/>
      <c r="AL135" s="54"/>
      <c r="AM135" s="25" t="str">
        <f t="shared" ref="AM135" si="443">IF(AND(Z129&lt;S$8,AR$8=5),IF(Z135=S$8,0,AM129-AC135),IF(AM134&gt;0,AM134,""))</f>
        <v/>
      </c>
      <c r="AN135" s="26"/>
      <c r="AO135" s="26"/>
      <c r="AP135" s="26"/>
      <c r="AQ135" s="26"/>
      <c r="AR135" s="27"/>
      <c r="AS135" s="26" t="str">
        <f t="shared" si="225"/>
        <v/>
      </c>
      <c r="AT135" s="26"/>
      <c r="AU135" s="26"/>
      <c r="AV135" s="26"/>
      <c r="AW135" s="26"/>
      <c r="AX135" s="27"/>
    </row>
    <row r="136" spans="2:50" ht="15" customHeight="1" thickBot="1" x14ac:dyDescent="0.45">
      <c r="B136" s="73" t="str">
        <f t="shared" si="226"/>
        <v/>
      </c>
      <c r="C136" s="74"/>
      <c r="D136" s="75"/>
      <c r="E136" s="76" t="str">
        <f t="shared" si="227"/>
        <v/>
      </c>
      <c r="F136" s="74"/>
      <c r="G136" s="73" t="str">
        <f t="shared" si="228"/>
        <v/>
      </c>
      <c r="H136" s="74"/>
      <c r="I136" s="75"/>
      <c r="J136" s="77" t="str">
        <f t="shared" si="229"/>
        <v/>
      </c>
      <c r="K136" s="78"/>
      <c r="L136" s="78"/>
      <c r="M136" s="78"/>
      <c r="N136" s="79"/>
      <c r="O136" s="77" t="str">
        <f t="shared" si="230"/>
        <v/>
      </c>
      <c r="P136" s="78"/>
      <c r="Q136" s="78"/>
      <c r="R136" s="78"/>
      <c r="S136" s="79"/>
      <c r="T136" s="77" t="str">
        <f t="shared" si="231"/>
        <v/>
      </c>
      <c r="U136" s="78"/>
      <c r="V136" s="78"/>
      <c r="W136" s="78"/>
      <c r="X136" s="78"/>
      <c r="Y136" s="80"/>
      <c r="Z136" s="81" t="str">
        <f t="shared" ref="Z136" si="444">IF(AND(Z130&lt;S$8,AR$8=6),Z130+1,"")</f>
        <v/>
      </c>
      <c r="AA136" s="82"/>
      <c r="AB136" s="83"/>
      <c r="AC136" s="55" t="str">
        <f t="shared" ref="AC136" si="445">IF(AND(Z130&lt;S$8,AR$8=6),IF(Z136=S$8,AM130,J$13-AH136),"")</f>
        <v/>
      </c>
      <c r="AD136" s="56"/>
      <c r="AE136" s="56"/>
      <c r="AF136" s="56"/>
      <c r="AG136" s="84"/>
      <c r="AH136" s="55" t="str">
        <f t="shared" ref="AH136" si="446">IF(AND(Z130&lt;S$8,AR$8=6),TRUNC(AM130*AR$7),"")</f>
        <v/>
      </c>
      <c r="AI136" s="56"/>
      <c r="AJ136" s="56"/>
      <c r="AK136" s="56"/>
      <c r="AL136" s="84"/>
      <c r="AM136" s="55" t="str">
        <f t="shared" ref="AM136" si="447">IF(AND(Z130&lt;S$8,AR$8=6),IF(Z136=S$8,0,AM130-AC136),IF(AM135&gt;0,AM135,""))</f>
        <v/>
      </c>
      <c r="AN136" s="56"/>
      <c r="AO136" s="56"/>
      <c r="AP136" s="56"/>
      <c r="AQ136" s="56"/>
      <c r="AR136" s="57"/>
      <c r="AS136" s="56" t="str">
        <f t="shared" si="225"/>
        <v/>
      </c>
      <c r="AT136" s="56"/>
      <c r="AU136" s="56"/>
      <c r="AV136" s="56"/>
      <c r="AW136" s="56"/>
      <c r="AX136" s="57"/>
    </row>
    <row r="137" spans="2:50" ht="15" customHeight="1" x14ac:dyDescent="0.4">
      <c r="B137" s="88" t="str">
        <f t="shared" si="226"/>
        <v/>
      </c>
      <c r="C137" s="89"/>
      <c r="D137" s="90"/>
      <c r="E137" s="91" t="str">
        <f t="shared" si="227"/>
        <v/>
      </c>
      <c r="F137" s="89"/>
      <c r="G137" s="88" t="str">
        <f t="shared" si="228"/>
        <v/>
      </c>
      <c r="H137" s="89"/>
      <c r="I137" s="90"/>
      <c r="J137" s="92" t="str">
        <f t="shared" si="229"/>
        <v/>
      </c>
      <c r="K137" s="93"/>
      <c r="L137" s="93"/>
      <c r="M137" s="93"/>
      <c r="N137" s="94"/>
      <c r="O137" s="92" t="str">
        <f t="shared" si="230"/>
        <v/>
      </c>
      <c r="P137" s="93"/>
      <c r="Q137" s="93"/>
      <c r="R137" s="93"/>
      <c r="S137" s="94"/>
      <c r="T137" s="92" t="str">
        <f t="shared" si="231"/>
        <v/>
      </c>
      <c r="U137" s="93"/>
      <c r="V137" s="93"/>
      <c r="W137" s="93"/>
      <c r="X137" s="93"/>
      <c r="Y137" s="95"/>
      <c r="Z137" s="96" t="str">
        <f t="shared" ref="Z137" si="448">IF(AND(Z131&lt;S$8,AR$8=1),Z131+1,"")</f>
        <v/>
      </c>
      <c r="AA137" s="97"/>
      <c r="AB137" s="98"/>
      <c r="AC137" s="85" t="str">
        <f t="shared" ref="AC137" si="449">IF(AND(Z131&lt;S$8,AR$8=1),IF(Z137=S$8,AM131,J$13-AH137),"")</f>
        <v/>
      </c>
      <c r="AD137" s="86"/>
      <c r="AE137" s="86"/>
      <c r="AF137" s="86"/>
      <c r="AG137" s="99"/>
      <c r="AH137" s="85" t="str">
        <f t="shared" ref="AH137" si="450">IF(AND(Z131&lt;S$8,AR$8=1),TRUNC(AM131*AR$7),"")</f>
        <v/>
      </c>
      <c r="AI137" s="86"/>
      <c r="AJ137" s="86"/>
      <c r="AK137" s="86"/>
      <c r="AL137" s="99"/>
      <c r="AM137" s="85" t="str">
        <f t="shared" ref="AM137" si="451">IF(AND(Z131&lt;S$8,AR$8=1),IF(Z137=S$8,0,AM131-AC137),IF(AM136&gt;0,AM136,""))</f>
        <v/>
      </c>
      <c r="AN137" s="86"/>
      <c r="AO137" s="86"/>
      <c r="AP137" s="86"/>
      <c r="AQ137" s="86"/>
      <c r="AR137" s="87"/>
      <c r="AS137" s="86" t="str">
        <f t="shared" si="225"/>
        <v/>
      </c>
      <c r="AT137" s="86"/>
      <c r="AU137" s="86"/>
      <c r="AV137" s="86"/>
      <c r="AW137" s="86"/>
      <c r="AX137" s="87"/>
    </row>
    <row r="138" spans="2:50" ht="15" customHeight="1" x14ac:dyDescent="0.4">
      <c r="B138" s="43" t="str">
        <f t="shared" si="226"/>
        <v/>
      </c>
      <c r="C138" s="44"/>
      <c r="D138" s="45"/>
      <c r="E138" s="46" t="str">
        <f t="shared" si="227"/>
        <v/>
      </c>
      <c r="F138" s="44"/>
      <c r="G138" s="43" t="str">
        <f t="shared" si="228"/>
        <v/>
      </c>
      <c r="H138" s="44"/>
      <c r="I138" s="45"/>
      <c r="J138" s="47" t="str">
        <f t="shared" si="229"/>
        <v/>
      </c>
      <c r="K138" s="48"/>
      <c r="L138" s="48"/>
      <c r="M138" s="48"/>
      <c r="N138" s="49"/>
      <c r="O138" s="47" t="str">
        <f t="shared" si="230"/>
        <v/>
      </c>
      <c r="P138" s="48"/>
      <c r="Q138" s="48"/>
      <c r="R138" s="48"/>
      <c r="S138" s="49"/>
      <c r="T138" s="47" t="str">
        <f t="shared" si="231"/>
        <v/>
      </c>
      <c r="U138" s="48"/>
      <c r="V138" s="48"/>
      <c r="W138" s="48"/>
      <c r="X138" s="48"/>
      <c r="Y138" s="50"/>
      <c r="Z138" s="51" t="str">
        <f t="shared" ref="Z138" si="452">IF(AND(Z132&lt;S$8,AR$8=2),Z132+1,"")</f>
        <v/>
      </c>
      <c r="AA138" s="52"/>
      <c r="AB138" s="53"/>
      <c r="AC138" s="25" t="str">
        <f t="shared" ref="AC138" si="453">IF(AND(Z132&lt;S$8,AR$8=2),IF(Z138=S$8,AM132,J$13-AH138),"")</f>
        <v/>
      </c>
      <c r="AD138" s="26"/>
      <c r="AE138" s="26"/>
      <c r="AF138" s="26"/>
      <c r="AG138" s="54"/>
      <c r="AH138" s="25" t="str">
        <f t="shared" ref="AH138" si="454">IF(AND(Z132&lt;S$8,AR$8=2),TRUNC(AM132*AR$7),"")</f>
        <v/>
      </c>
      <c r="AI138" s="26"/>
      <c r="AJ138" s="26"/>
      <c r="AK138" s="26"/>
      <c r="AL138" s="54"/>
      <c r="AM138" s="25" t="str">
        <f t="shared" ref="AM138" si="455">IF(AND(Z132&lt;S$8,AR$8=2),IF(Z138=S$8,0,AM132-AC138),IF(AM137&gt;0,AM137,""))</f>
        <v/>
      </c>
      <c r="AN138" s="26"/>
      <c r="AO138" s="26"/>
      <c r="AP138" s="26"/>
      <c r="AQ138" s="26"/>
      <c r="AR138" s="27"/>
      <c r="AS138" s="26" t="str">
        <f t="shared" si="225"/>
        <v/>
      </c>
      <c r="AT138" s="26"/>
      <c r="AU138" s="26"/>
      <c r="AV138" s="26"/>
      <c r="AW138" s="26"/>
      <c r="AX138" s="27"/>
    </row>
    <row r="139" spans="2:50" ht="15" customHeight="1" x14ac:dyDescent="0.4">
      <c r="B139" s="43" t="str">
        <f t="shared" si="226"/>
        <v/>
      </c>
      <c r="C139" s="44"/>
      <c r="D139" s="45"/>
      <c r="E139" s="46" t="str">
        <f t="shared" si="227"/>
        <v/>
      </c>
      <c r="F139" s="44"/>
      <c r="G139" s="43" t="str">
        <f t="shared" si="228"/>
        <v/>
      </c>
      <c r="H139" s="44"/>
      <c r="I139" s="45"/>
      <c r="J139" s="47" t="str">
        <f t="shared" si="229"/>
        <v/>
      </c>
      <c r="K139" s="48"/>
      <c r="L139" s="48"/>
      <c r="M139" s="48"/>
      <c r="N139" s="49"/>
      <c r="O139" s="47" t="str">
        <f t="shared" si="230"/>
        <v/>
      </c>
      <c r="P139" s="48"/>
      <c r="Q139" s="48"/>
      <c r="R139" s="48"/>
      <c r="S139" s="49"/>
      <c r="T139" s="47" t="str">
        <f t="shared" si="231"/>
        <v/>
      </c>
      <c r="U139" s="48"/>
      <c r="V139" s="48"/>
      <c r="W139" s="48"/>
      <c r="X139" s="48"/>
      <c r="Y139" s="50"/>
      <c r="Z139" s="51" t="str">
        <f t="shared" ref="Z139" si="456">IF(AND(Z133&lt;S$8,AR$8=3),Z133+1,"")</f>
        <v/>
      </c>
      <c r="AA139" s="52"/>
      <c r="AB139" s="53"/>
      <c r="AC139" s="25" t="str">
        <f t="shared" ref="AC139" si="457">IF(AND(Z133&lt;S$8,AR$8=3),IF(Z139=S$8,AM133,J$13-AH139),"")</f>
        <v/>
      </c>
      <c r="AD139" s="26"/>
      <c r="AE139" s="26"/>
      <c r="AF139" s="26"/>
      <c r="AG139" s="54"/>
      <c r="AH139" s="25" t="str">
        <f t="shared" ref="AH139" si="458">IF(AND(Z133&lt;S$8,AR$8=3),TRUNC(AM133*AR$7),"")</f>
        <v/>
      </c>
      <c r="AI139" s="26"/>
      <c r="AJ139" s="26"/>
      <c r="AK139" s="26"/>
      <c r="AL139" s="54"/>
      <c r="AM139" s="25" t="str">
        <f t="shared" ref="AM139" si="459">IF(AND(Z133&lt;S$8,AR$8=3),IF(Z139=S$8,0,AM133-AC139),IF(AM138&gt;0,AM138,""))</f>
        <v/>
      </c>
      <c r="AN139" s="26"/>
      <c r="AO139" s="26"/>
      <c r="AP139" s="26"/>
      <c r="AQ139" s="26"/>
      <c r="AR139" s="27"/>
      <c r="AS139" s="26" t="str">
        <f t="shared" si="225"/>
        <v/>
      </c>
      <c r="AT139" s="26"/>
      <c r="AU139" s="26"/>
      <c r="AV139" s="26"/>
      <c r="AW139" s="26"/>
      <c r="AX139" s="27"/>
    </row>
    <row r="140" spans="2:50" ht="15" customHeight="1" x14ac:dyDescent="0.4">
      <c r="B140" s="43" t="str">
        <f t="shared" si="226"/>
        <v/>
      </c>
      <c r="C140" s="44"/>
      <c r="D140" s="45"/>
      <c r="E140" s="46" t="str">
        <f t="shared" si="227"/>
        <v/>
      </c>
      <c r="F140" s="44"/>
      <c r="G140" s="43" t="str">
        <f t="shared" si="228"/>
        <v/>
      </c>
      <c r="H140" s="44"/>
      <c r="I140" s="45"/>
      <c r="J140" s="47" t="str">
        <f t="shared" si="229"/>
        <v/>
      </c>
      <c r="K140" s="48"/>
      <c r="L140" s="48"/>
      <c r="M140" s="48"/>
      <c r="N140" s="49"/>
      <c r="O140" s="47" t="str">
        <f t="shared" si="230"/>
        <v/>
      </c>
      <c r="P140" s="48"/>
      <c r="Q140" s="48"/>
      <c r="R140" s="48"/>
      <c r="S140" s="49"/>
      <c r="T140" s="47" t="str">
        <f t="shared" si="231"/>
        <v/>
      </c>
      <c r="U140" s="48"/>
      <c r="V140" s="48"/>
      <c r="W140" s="48"/>
      <c r="X140" s="48"/>
      <c r="Y140" s="50"/>
      <c r="Z140" s="51" t="str">
        <f t="shared" ref="Z140" si="460">IF(AND(Z134&lt;S$8,AR$8=4),Z134+1,"")</f>
        <v/>
      </c>
      <c r="AA140" s="52"/>
      <c r="AB140" s="53"/>
      <c r="AC140" s="25" t="str">
        <f t="shared" ref="AC140" si="461">IF(AND(Z134&lt;S$8,AR$8=4),IF(Z140=S$8,AM134,J$13-AH140),"")</f>
        <v/>
      </c>
      <c r="AD140" s="26"/>
      <c r="AE140" s="26"/>
      <c r="AF140" s="26"/>
      <c r="AG140" s="54"/>
      <c r="AH140" s="25" t="str">
        <f t="shared" ref="AH140" si="462">IF(AND(Z134&lt;S$8,AR$8=4),TRUNC(AM134*AR$7),"")</f>
        <v/>
      </c>
      <c r="AI140" s="26"/>
      <c r="AJ140" s="26"/>
      <c r="AK140" s="26"/>
      <c r="AL140" s="54"/>
      <c r="AM140" s="25" t="str">
        <f t="shared" ref="AM140" si="463">IF(AND(Z134&lt;S$8,AR$8=4),IF(Z140=S$8,0,AM134-AC140),IF(AM139&gt;0,AM139,""))</f>
        <v/>
      </c>
      <c r="AN140" s="26"/>
      <c r="AO140" s="26"/>
      <c r="AP140" s="26"/>
      <c r="AQ140" s="26"/>
      <c r="AR140" s="27"/>
      <c r="AS140" s="26" t="str">
        <f t="shared" si="225"/>
        <v/>
      </c>
      <c r="AT140" s="26"/>
      <c r="AU140" s="26"/>
      <c r="AV140" s="26"/>
      <c r="AW140" s="26"/>
      <c r="AX140" s="27"/>
    </row>
    <row r="141" spans="2:50" ht="15" customHeight="1" thickBot="1" x14ac:dyDescent="0.45">
      <c r="B141" s="73" t="str">
        <f t="shared" si="226"/>
        <v/>
      </c>
      <c r="C141" s="74"/>
      <c r="D141" s="75"/>
      <c r="E141" s="76" t="str">
        <f t="shared" si="227"/>
        <v/>
      </c>
      <c r="F141" s="74"/>
      <c r="G141" s="73" t="str">
        <f t="shared" si="228"/>
        <v/>
      </c>
      <c r="H141" s="74"/>
      <c r="I141" s="75"/>
      <c r="J141" s="77" t="str">
        <f t="shared" si="229"/>
        <v/>
      </c>
      <c r="K141" s="78"/>
      <c r="L141" s="78"/>
      <c r="M141" s="78"/>
      <c r="N141" s="79"/>
      <c r="O141" s="77" t="str">
        <f t="shared" si="230"/>
        <v/>
      </c>
      <c r="P141" s="78"/>
      <c r="Q141" s="78"/>
      <c r="R141" s="78"/>
      <c r="S141" s="79"/>
      <c r="T141" s="77" t="str">
        <f t="shared" si="231"/>
        <v/>
      </c>
      <c r="U141" s="78"/>
      <c r="V141" s="78"/>
      <c r="W141" s="78"/>
      <c r="X141" s="78"/>
      <c r="Y141" s="80"/>
      <c r="Z141" s="81" t="str">
        <f t="shared" ref="Z141" si="464">IF(AND(Z135&lt;S$8,AR$8=5),Z135+1,"")</f>
        <v/>
      </c>
      <c r="AA141" s="82"/>
      <c r="AB141" s="83"/>
      <c r="AC141" s="55" t="str">
        <f t="shared" ref="AC141" si="465">IF(AND(Z135&lt;S$8,AR$8=5),IF(Z141=S$8,AM135,J$13-AH141),"")</f>
        <v/>
      </c>
      <c r="AD141" s="56"/>
      <c r="AE141" s="56"/>
      <c r="AF141" s="56"/>
      <c r="AG141" s="84"/>
      <c r="AH141" s="55" t="str">
        <f t="shared" ref="AH141" si="466">IF(AND(Z135&lt;S$8,AR$8=5),TRUNC(AM135*AR$7),"")</f>
        <v/>
      </c>
      <c r="AI141" s="56"/>
      <c r="AJ141" s="56"/>
      <c r="AK141" s="56"/>
      <c r="AL141" s="84"/>
      <c r="AM141" s="55" t="str">
        <f t="shared" ref="AM141" si="467">IF(AND(Z135&lt;S$8,AR$8=5),IF(Z141=S$8,0,AM135-AC141),IF(AM140&gt;0,AM140,""))</f>
        <v/>
      </c>
      <c r="AN141" s="56"/>
      <c r="AO141" s="56"/>
      <c r="AP141" s="56"/>
      <c r="AQ141" s="56"/>
      <c r="AR141" s="57"/>
      <c r="AS141" s="56" t="str">
        <f t="shared" si="225"/>
        <v/>
      </c>
      <c r="AT141" s="56"/>
      <c r="AU141" s="56"/>
      <c r="AV141" s="56"/>
      <c r="AW141" s="56"/>
      <c r="AX141" s="57"/>
    </row>
    <row r="142" spans="2:50" ht="15" customHeight="1" x14ac:dyDescent="0.4">
      <c r="B142" s="88" t="str">
        <f t="shared" si="226"/>
        <v/>
      </c>
      <c r="C142" s="89"/>
      <c r="D142" s="90"/>
      <c r="E142" s="91" t="str">
        <f t="shared" si="227"/>
        <v/>
      </c>
      <c r="F142" s="89"/>
      <c r="G142" s="88" t="str">
        <f t="shared" si="228"/>
        <v/>
      </c>
      <c r="H142" s="89"/>
      <c r="I142" s="90"/>
      <c r="J142" s="92" t="str">
        <f t="shared" si="229"/>
        <v/>
      </c>
      <c r="K142" s="93"/>
      <c r="L142" s="93"/>
      <c r="M142" s="93"/>
      <c r="N142" s="94"/>
      <c r="O142" s="92" t="str">
        <f t="shared" si="230"/>
        <v/>
      </c>
      <c r="P142" s="93"/>
      <c r="Q142" s="93"/>
      <c r="R142" s="93"/>
      <c r="S142" s="94"/>
      <c r="T142" s="92" t="str">
        <f t="shared" si="231"/>
        <v/>
      </c>
      <c r="U142" s="93"/>
      <c r="V142" s="93"/>
      <c r="W142" s="93"/>
      <c r="X142" s="93"/>
      <c r="Y142" s="95"/>
      <c r="Z142" s="96" t="str">
        <f t="shared" ref="Z142" si="468">IF(AND(Z136&lt;S$8,AR$8=6),Z136+1,"")</f>
        <v/>
      </c>
      <c r="AA142" s="97"/>
      <c r="AB142" s="98"/>
      <c r="AC142" s="85" t="str">
        <f t="shared" ref="AC142" si="469">IF(AND(Z136&lt;S$8,AR$8=6),IF(Z142=S$8,AM136,J$13-AH142),"")</f>
        <v/>
      </c>
      <c r="AD142" s="86"/>
      <c r="AE142" s="86"/>
      <c r="AF142" s="86"/>
      <c r="AG142" s="99"/>
      <c r="AH142" s="85" t="str">
        <f t="shared" ref="AH142" si="470">IF(AND(Z136&lt;S$8,AR$8=6),TRUNC(AM136*AR$7),"")</f>
        <v/>
      </c>
      <c r="AI142" s="86"/>
      <c r="AJ142" s="86"/>
      <c r="AK142" s="86"/>
      <c r="AL142" s="99"/>
      <c r="AM142" s="85" t="str">
        <f t="shared" ref="AM142" si="471">IF(AND(Z136&lt;S$8,AR$8=6),IF(Z142=S$8,0,AM136-AC142),IF(AM141&gt;0,AM141,""))</f>
        <v/>
      </c>
      <c r="AN142" s="86"/>
      <c r="AO142" s="86"/>
      <c r="AP142" s="86"/>
      <c r="AQ142" s="86"/>
      <c r="AR142" s="87"/>
      <c r="AS142" s="86" t="str">
        <f t="shared" si="225"/>
        <v/>
      </c>
      <c r="AT142" s="86"/>
      <c r="AU142" s="86"/>
      <c r="AV142" s="86"/>
      <c r="AW142" s="86"/>
      <c r="AX142" s="87"/>
    </row>
    <row r="143" spans="2:50" ht="15" customHeight="1" x14ac:dyDescent="0.4">
      <c r="B143" s="43" t="str">
        <f t="shared" si="226"/>
        <v/>
      </c>
      <c r="C143" s="44"/>
      <c r="D143" s="45"/>
      <c r="E143" s="46" t="str">
        <f t="shared" si="227"/>
        <v/>
      </c>
      <c r="F143" s="44"/>
      <c r="G143" s="43" t="str">
        <f t="shared" si="228"/>
        <v/>
      </c>
      <c r="H143" s="44"/>
      <c r="I143" s="45"/>
      <c r="J143" s="47" t="str">
        <f t="shared" si="229"/>
        <v/>
      </c>
      <c r="K143" s="48"/>
      <c r="L143" s="48"/>
      <c r="M143" s="48"/>
      <c r="N143" s="49"/>
      <c r="O143" s="47" t="str">
        <f t="shared" si="230"/>
        <v/>
      </c>
      <c r="P143" s="48"/>
      <c r="Q143" s="48"/>
      <c r="R143" s="48"/>
      <c r="S143" s="49"/>
      <c r="T143" s="47" t="str">
        <f t="shared" si="231"/>
        <v/>
      </c>
      <c r="U143" s="48"/>
      <c r="V143" s="48"/>
      <c r="W143" s="48"/>
      <c r="X143" s="48"/>
      <c r="Y143" s="50"/>
      <c r="Z143" s="51" t="str">
        <f t="shared" ref="Z143" si="472">IF(AND(Z137&lt;S$8,AR$8=1),Z137+1,"")</f>
        <v/>
      </c>
      <c r="AA143" s="52"/>
      <c r="AB143" s="53"/>
      <c r="AC143" s="25" t="str">
        <f t="shared" ref="AC143" si="473">IF(AND(Z137&lt;S$8,AR$8=1),IF(Z143=S$8,AM137,J$13-AH143),"")</f>
        <v/>
      </c>
      <c r="AD143" s="26"/>
      <c r="AE143" s="26"/>
      <c r="AF143" s="26"/>
      <c r="AG143" s="54"/>
      <c r="AH143" s="25" t="str">
        <f t="shared" ref="AH143" si="474">IF(AND(Z137&lt;S$8,AR$8=1),TRUNC(AM137*AR$7),"")</f>
        <v/>
      </c>
      <c r="AI143" s="26"/>
      <c r="AJ143" s="26"/>
      <c r="AK143" s="26"/>
      <c r="AL143" s="54"/>
      <c r="AM143" s="25" t="str">
        <f t="shared" ref="AM143" si="475">IF(AND(Z137&lt;S$8,AR$8=1),IF(Z143=S$8,0,AM137-AC143),IF(AM142&gt;0,AM142,""))</f>
        <v/>
      </c>
      <c r="AN143" s="26"/>
      <c r="AO143" s="26"/>
      <c r="AP143" s="26"/>
      <c r="AQ143" s="26"/>
      <c r="AR143" s="27"/>
      <c r="AS143" s="101" t="str">
        <f t="shared" si="225"/>
        <v/>
      </c>
      <c r="AT143" s="26"/>
      <c r="AU143" s="26"/>
      <c r="AV143" s="26"/>
      <c r="AW143" s="26"/>
      <c r="AX143" s="27"/>
    </row>
    <row r="144" spans="2:50" ht="15" customHeight="1" x14ac:dyDescent="0.4">
      <c r="B144" s="43" t="str">
        <f t="shared" si="226"/>
        <v/>
      </c>
      <c r="C144" s="44"/>
      <c r="D144" s="45"/>
      <c r="E144" s="46" t="str">
        <f t="shared" si="227"/>
        <v/>
      </c>
      <c r="F144" s="44"/>
      <c r="G144" s="43" t="str">
        <f t="shared" si="228"/>
        <v/>
      </c>
      <c r="H144" s="44"/>
      <c r="I144" s="45"/>
      <c r="J144" s="47" t="str">
        <f t="shared" si="229"/>
        <v/>
      </c>
      <c r="K144" s="48"/>
      <c r="L144" s="48"/>
      <c r="M144" s="48"/>
      <c r="N144" s="49"/>
      <c r="O144" s="47" t="str">
        <f t="shared" si="230"/>
        <v/>
      </c>
      <c r="P144" s="48"/>
      <c r="Q144" s="48"/>
      <c r="R144" s="48"/>
      <c r="S144" s="49"/>
      <c r="T144" s="47" t="str">
        <f t="shared" si="231"/>
        <v/>
      </c>
      <c r="U144" s="48"/>
      <c r="V144" s="48"/>
      <c r="W144" s="48"/>
      <c r="X144" s="48"/>
      <c r="Y144" s="50"/>
      <c r="Z144" s="51" t="str">
        <f t="shared" ref="Z144" si="476">IF(AND(Z138&lt;S$8,AR$8=2),Z138+1,"")</f>
        <v/>
      </c>
      <c r="AA144" s="52"/>
      <c r="AB144" s="53"/>
      <c r="AC144" s="25" t="str">
        <f t="shared" ref="AC144" si="477">IF(AND(Z138&lt;S$8,AR$8=2),IF(Z144=S$8,AM138,J$13-AH144),"")</f>
        <v/>
      </c>
      <c r="AD144" s="26"/>
      <c r="AE144" s="26"/>
      <c r="AF144" s="26"/>
      <c r="AG144" s="54"/>
      <c r="AH144" s="25" t="str">
        <f t="shared" ref="AH144" si="478">IF(AND(Z138&lt;S$8,AR$8=2),TRUNC(AM138*AR$7),"")</f>
        <v/>
      </c>
      <c r="AI144" s="26"/>
      <c r="AJ144" s="26"/>
      <c r="AK144" s="26"/>
      <c r="AL144" s="54"/>
      <c r="AM144" s="25" t="str">
        <f t="shared" ref="AM144" si="479">IF(AND(Z138&lt;S$8,AR$8=2),IF(Z144=S$8,0,AM138-AC144),IF(AM143&gt;0,AM143,""))</f>
        <v/>
      </c>
      <c r="AN144" s="26"/>
      <c r="AO144" s="26"/>
      <c r="AP144" s="26"/>
      <c r="AQ144" s="26"/>
      <c r="AR144" s="27"/>
      <c r="AS144" s="101" t="str">
        <f t="shared" si="225"/>
        <v/>
      </c>
      <c r="AT144" s="26"/>
      <c r="AU144" s="26"/>
      <c r="AV144" s="26"/>
      <c r="AW144" s="26"/>
      <c r="AX144" s="27"/>
    </row>
    <row r="145" spans="2:50" ht="15" customHeight="1" x14ac:dyDescent="0.4">
      <c r="B145" s="43" t="str">
        <f t="shared" si="226"/>
        <v/>
      </c>
      <c r="C145" s="44"/>
      <c r="D145" s="45"/>
      <c r="E145" s="46" t="str">
        <f t="shared" si="227"/>
        <v/>
      </c>
      <c r="F145" s="44"/>
      <c r="G145" s="43" t="str">
        <f t="shared" si="228"/>
        <v/>
      </c>
      <c r="H145" s="44"/>
      <c r="I145" s="45"/>
      <c r="J145" s="47" t="str">
        <f t="shared" si="229"/>
        <v/>
      </c>
      <c r="K145" s="48"/>
      <c r="L145" s="48"/>
      <c r="M145" s="48"/>
      <c r="N145" s="49"/>
      <c r="O145" s="47" t="str">
        <f t="shared" si="230"/>
        <v/>
      </c>
      <c r="P145" s="48"/>
      <c r="Q145" s="48"/>
      <c r="R145" s="48"/>
      <c r="S145" s="49"/>
      <c r="T145" s="47" t="str">
        <f t="shared" si="231"/>
        <v/>
      </c>
      <c r="U145" s="48"/>
      <c r="V145" s="48"/>
      <c r="W145" s="48"/>
      <c r="X145" s="48"/>
      <c r="Y145" s="50"/>
      <c r="Z145" s="51" t="str">
        <f t="shared" ref="Z145" si="480">IF(AND(Z139&lt;S$8,AR$8=3),Z139+1,"")</f>
        <v/>
      </c>
      <c r="AA145" s="52"/>
      <c r="AB145" s="53"/>
      <c r="AC145" s="25" t="str">
        <f t="shared" ref="AC145" si="481">IF(AND(Z139&lt;S$8,AR$8=3),IF(Z145=S$8,AM139,J$13-AH145),"")</f>
        <v/>
      </c>
      <c r="AD145" s="26"/>
      <c r="AE145" s="26"/>
      <c r="AF145" s="26"/>
      <c r="AG145" s="54"/>
      <c r="AH145" s="25" t="str">
        <f t="shared" ref="AH145" si="482">IF(AND(Z139&lt;S$8,AR$8=3),TRUNC(AM139*AR$7),"")</f>
        <v/>
      </c>
      <c r="AI145" s="26"/>
      <c r="AJ145" s="26"/>
      <c r="AK145" s="26"/>
      <c r="AL145" s="54"/>
      <c r="AM145" s="25" t="str">
        <f t="shared" ref="AM145" si="483">IF(AND(Z139&lt;S$8,AR$8=3),IF(Z145=S$8,0,AM139-AC145),IF(AM144&gt;0,AM144,""))</f>
        <v/>
      </c>
      <c r="AN145" s="26"/>
      <c r="AO145" s="26"/>
      <c r="AP145" s="26"/>
      <c r="AQ145" s="26"/>
      <c r="AR145" s="27"/>
      <c r="AS145" s="26" t="str">
        <f t="shared" si="225"/>
        <v/>
      </c>
      <c r="AT145" s="26"/>
      <c r="AU145" s="26"/>
      <c r="AV145" s="26"/>
      <c r="AW145" s="26"/>
      <c r="AX145" s="27"/>
    </row>
    <row r="146" spans="2:50" ht="15" customHeight="1" thickBot="1" x14ac:dyDescent="0.45">
      <c r="B146" s="73" t="str">
        <f t="shared" si="226"/>
        <v/>
      </c>
      <c r="C146" s="74"/>
      <c r="D146" s="75"/>
      <c r="E146" s="76" t="str">
        <f t="shared" si="227"/>
        <v/>
      </c>
      <c r="F146" s="74"/>
      <c r="G146" s="73" t="str">
        <f t="shared" si="228"/>
        <v/>
      </c>
      <c r="H146" s="74"/>
      <c r="I146" s="75"/>
      <c r="J146" s="77" t="str">
        <f t="shared" si="229"/>
        <v/>
      </c>
      <c r="K146" s="78"/>
      <c r="L146" s="78"/>
      <c r="M146" s="78"/>
      <c r="N146" s="79"/>
      <c r="O146" s="77" t="str">
        <f t="shared" si="230"/>
        <v/>
      </c>
      <c r="P146" s="78"/>
      <c r="Q146" s="78"/>
      <c r="R146" s="78"/>
      <c r="S146" s="79"/>
      <c r="T146" s="77" t="str">
        <f t="shared" si="231"/>
        <v/>
      </c>
      <c r="U146" s="78"/>
      <c r="V146" s="78"/>
      <c r="W146" s="78"/>
      <c r="X146" s="78"/>
      <c r="Y146" s="80"/>
      <c r="Z146" s="81" t="str">
        <f t="shared" ref="Z146" si="484">IF(AND(Z140&lt;S$8,AR$8=4),Z140+1,"")</f>
        <v/>
      </c>
      <c r="AA146" s="82"/>
      <c r="AB146" s="83"/>
      <c r="AC146" s="55" t="str">
        <f t="shared" ref="AC146" si="485">IF(AND(Z140&lt;S$8,AR$8=4),IF(Z146=S$8,AM140,J$13-AH146),"")</f>
        <v/>
      </c>
      <c r="AD146" s="56"/>
      <c r="AE146" s="56"/>
      <c r="AF146" s="56"/>
      <c r="AG146" s="84"/>
      <c r="AH146" s="55" t="str">
        <f t="shared" ref="AH146" si="486">IF(AND(Z140&lt;S$8,AR$8=4),TRUNC(AM140*AR$7),"")</f>
        <v/>
      </c>
      <c r="AI146" s="56"/>
      <c r="AJ146" s="56"/>
      <c r="AK146" s="56"/>
      <c r="AL146" s="84"/>
      <c r="AM146" s="55" t="str">
        <f t="shared" ref="AM146" si="487">IF(AND(Z140&lt;S$8,AR$8=4),IF(Z146=S$8,0,AM140-AC146),IF(AM145&gt;0,AM145,""))</f>
        <v/>
      </c>
      <c r="AN146" s="56"/>
      <c r="AO146" s="56"/>
      <c r="AP146" s="56"/>
      <c r="AQ146" s="56"/>
      <c r="AR146" s="57"/>
      <c r="AS146" s="56" t="str">
        <f t="shared" ref="AS146:AS209" si="488">IFERROR(T146+AM146,T146)</f>
        <v/>
      </c>
      <c r="AT146" s="56"/>
      <c r="AU146" s="56"/>
      <c r="AV146" s="56"/>
      <c r="AW146" s="56"/>
      <c r="AX146" s="57"/>
    </row>
    <row r="147" spans="2:50" ht="15" customHeight="1" x14ac:dyDescent="0.4">
      <c r="B147" s="88" t="str">
        <f t="shared" ref="B147:B210" si="489">IF(G146&lt;S$7,IF(E146=12,B146+1,B146),"")</f>
        <v/>
      </c>
      <c r="C147" s="89"/>
      <c r="D147" s="90"/>
      <c r="E147" s="91" t="str">
        <f t="shared" ref="E147:E210" si="490">IF(G146&lt;S$7,IF(E146=12,1,E146+1),"")</f>
        <v/>
      </c>
      <c r="F147" s="89"/>
      <c r="G147" s="88" t="str">
        <f t="shared" ref="G147:G210" si="491">IF(G146&lt;S$7,G146+1,"")</f>
        <v/>
      </c>
      <c r="H147" s="89"/>
      <c r="I147" s="90"/>
      <c r="J147" s="92" t="str">
        <f t="shared" ref="J147:J210" si="492">IF(G146&lt;S$7,IF(S$7-G147=0,T146,J$12-O147),"")</f>
        <v/>
      </c>
      <c r="K147" s="93"/>
      <c r="L147" s="93"/>
      <c r="M147" s="93"/>
      <c r="N147" s="94"/>
      <c r="O147" s="92" t="str">
        <f t="shared" ref="O147:O210" si="493">IF(G146&lt;S$7,TRUNC(T146*AR$6),"")</f>
        <v/>
      </c>
      <c r="P147" s="93"/>
      <c r="Q147" s="93"/>
      <c r="R147" s="93"/>
      <c r="S147" s="94"/>
      <c r="T147" s="92" t="str">
        <f t="shared" ref="T147:T210" si="494">IF(G146&lt;S$7,T146-J147,"")</f>
        <v/>
      </c>
      <c r="U147" s="93"/>
      <c r="V147" s="93"/>
      <c r="W147" s="93"/>
      <c r="X147" s="93"/>
      <c r="Y147" s="95"/>
      <c r="Z147" s="96" t="str">
        <f t="shared" ref="Z147" si="495">IF(AND(Z141&lt;S$8,AR$8=5),Z141+1,"")</f>
        <v/>
      </c>
      <c r="AA147" s="97"/>
      <c r="AB147" s="98"/>
      <c r="AC147" s="85" t="str">
        <f t="shared" ref="AC147" si="496">IF(AND(Z141&lt;S$8,AR$8=5),IF(Z147=S$8,AM141,J$13-AH147),"")</f>
        <v/>
      </c>
      <c r="AD147" s="86"/>
      <c r="AE147" s="86"/>
      <c r="AF147" s="86"/>
      <c r="AG147" s="99"/>
      <c r="AH147" s="85" t="str">
        <f t="shared" ref="AH147" si="497">IF(AND(Z141&lt;S$8,AR$8=5),TRUNC(AM141*AR$7),"")</f>
        <v/>
      </c>
      <c r="AI147" s="86"/>
      <c r="AJ147" s="86"/>
      <c r="AK147" s="86"/>
      <c r="AL147" s="99"/>
      <c r="AM147" s="85" t="str">
        <f t="shared" ref="AM147" si="498">IF(AND(Z141&lt;S$8,AR$8=5),IF(Z147=S$8,0,AM141-AC147),IF(AM146&gt;0,AM146,""))</f>
        <v/>
      </c>
      <c r="AN147" s="86"/>
      <c r="AO147" s="86"/>
      <c r="AP147" s="86"/>
      <c r="AQ147" s="86"/>
      <c r="AR147" s="87"/>
      <c r="AS147" s="86" t="str">
        <f t="shared" si="488"/>
        <v/>
      </c>
      <c r="AT147" s="86"/>
      <c r="AU147" s="86"/>
      <c r="AV147" s="86"/>
      <c r="AW147" s="86"/>
      <c r="AX147" s="87"/>
    </row>
    <row r="148" spans="2:50" ht="15" customHeight="1" x14ac:dyDescent="0.4">
      <c r="B148" s="43" t="str">
        <f t="shared" si="489"/>
        <v/>
      </c>
      <c r="C148" s="44"/>
      <c r="D148" s="45"/>
      <c r="E148" s="46" t="str">
        <f t="shared" si="490"/>
        <v/>
      </c>
      <c r="F148" s="44"/>
      <c r="G148" s="43" t="str">
        <f t="shared" si="491"/>
        <v/>
      </c>
      <c r="H148" s="44"/>
      <c r="I148" s="45"/>
      <c r="J148" s="47" t="str">
        <f t="shared" si="492"/>
        <v/>
      </c>
      <c r="K148" s="48"/>
      <c r="L148" s="48"/>
      <c r="M148" s="48"/>
      <c r="N148" s="49"/>
      <c r="O148" s="47" t="str">
        <f t="shared" si="493"/>
        <v/>
      </c>
      <c r="P148" s="48"/>
      <c r="Q148" s="48"/>
      <c r="R148" s="48"/>
      <c r="S148" s="49"/>
      <c r="T148" s="47" t="str">
        <f t="shared" si="494"/>
        <v/>
      </c>
      <c r="U148" s="48"/>
      <c r="V148" s="48"/>
      <c r="W148" s="48"/>
      <c r="X148" s="48"/>
      <c r="Y148" s="50"/>
      <c r="Z148" s="51" t="str">
        <f t="shared" ref="Z148" si="499">IF(AND(Z142&lt;S$8,AR$8=6),Z142+1,"")</f>
        <v/>
      </c>
      <c r="AA148" s="52"/>
      <c r="AB148" s="53"/>
      <c r="AC148" s="25" t="str">
        <f t="shared" ref="AC148" si="500">IF(AND(Z142&lt;S$8,AR$8=6),IF(Z148=S$8,AM142,J$13-AH148),"")</f>
        <v/>
      </c>
      <c r="AD148" s="26"/>
      <c r="AE148" s="26"/>
      <c r="AF148" s="26"/>
      <c r="AG148" s="54"/>
      <c r="AH148" s="25" t="str">
        <f t="shared" ref="AH148" si="501">IF(AND(Z142&lt;S$8,AR$8=6),TRUNC(AM142*AR$7),"")</f>
        <v/>
      </c>
      <c r="AI148" s="26"/>
      <c r="AJ148" s="26"/>
      <c r="AK148" s="26"/>
      <c r="AL148" s="54"/>
      <c r="AM148" s="25" t="str">
        <f t="shared" ref="AM148" si="502">IF(AND(Z142&lt;S$8,AR$8=6),IF(Z148=S$8,0,AM142-AC148),IF(AM147&gt;0,AM147,""))</f>
        <v/>
      </c>
      <c r="AN148" s="26"/>
      <c r="AO148" s="26"/>
      <c r="AP148" s="26"/>
      <c r="AQ148" s="26"/>
      <c r="AR148" s="27"/>
      <c r="AS148" s="26" t="str">
        <f t="shared" si="488"/>
        <v/>
      </c>
      <c r="AT148" s="26"/>
      <c r="AU148" s="26"/>
      <c r="AV148" s="26"/>
      <c r="AW148" s="26"/>
      <c r="AX148" s="27"/>
    </row>
    <row r="149" spans="2:50" ht="15" customHeight="1" x14ac:dyDescent="0.4">
      <c r="B149" s="43" t="str">
        <f t="shared" si="489"/>
        <v/>
      </c>
      <c r="C149" s="44"/>
      <c r="D149" s="45"/>
      <c r="E149" s="46" t="str">
        <f t="shared" si="490"/>
        <v/>
      </c>
      <c r="F149" s="44"/>
      <c r="G149" s="43" t="str">
        <f t="shared" si="491"/>
        <v/>
      </c>
      <c r="H149" s="44"/>
      <c r="I149" s="45"/>
      <c r="J149" s="47" t="str">
        <f t="shared" si="492"/>
        <v/>
      </c>
      <c r="K149" s="48"/>
      <c r="L149" s="48"/>
      <c r="M149" s="48"/>
      <c r="N149" s="49"/>
      <c r="O149" s="47" t="str">
        <f t="shared" si="493"/>
        <v/>
      </c>
      <c r="P149" s="48"/>
      <c r="Q149" s="48"/>
      <c r="R149" s="48"/>
      <c r="S149" s="49"/>
      <c r="T149" s="47" t="str">
        <f t="shared" si="494"/>
        <v/>
      </c>
      <c r="U149" s="48"/>
      <c r="V149" s="48"/>
      <c r="W149" s="48"/>
      <c r="X149" s="48"/>
      <c r="Y149" s="50"/>
      <c r="Z149" s="51" t="str">
        <f t="shared" ref="Z149" si="503">IF(AND(Z143&lt;S$8,AR$8=1),Z143+1,"")</f>
        <v/>
      </c>
      <c r="AA149" s="52"/>
      <c r="AB149" s="53"/>
      <c r="AC149" s="25" t="str">
        <f t="shared" ref="AC149" si="504">IF(AND(Z143&lt;S$8,AR$8=1),IF(Z149=S$8,AM143,J$13-AH149),"")</f>
        <v/>
      </c>
      <c r="AD149" s="26"/>
      <c r="AE149" s="26"/>
      <c r="AF149" s="26"/>
      <c r="AG149" s="54"/>
      <c r="AH149" s="25" t="str">
        <f t="shared" ref="AH149" si="505">IF(AND(Z143&lt;S$8,AR$8=1),TRUNC(AM143*AR$7),"")</f>
        <v/>
      </c>
      <c r="AI149" s="26"/>
      <c r="AJ149" s="26"/>
      <c r="AK149" s="26"/>
      <c r="AL149" s="54"/>
      <c r="AM149" s="25" t="str">
        <f t="shared" ref="AM149" si="506">IF(AND(Z143&lt;S$8,AR$8=1),IF(Z149=S$8,0,AM143-AC149),IF(AM148&gt;0,AM148,""))</f>
        <v/>
      </c>
      <c r="AN149" s="26"/>
      <c r="AO149" s="26"/>
      <c r="AP149" s="26"/>
      <c r="AQ149" s="26"/>
      <c r="AR149" s="27"/>
      <c r="AS149" s="26" t="str">
        <f t="shared" si="488"/>
        <v/>
      </c>
      <c r="AT149" s="26"/>
      <c r="AU149" s="26"/>
      <c r="AV149" s="26"/>
      <c r="AW149" s="26"/>
      <c r="AX149" s="27"/>
    </row>
    <row r="150" spans="2:50" ht="15" customHeight="1" x14ac:dyDescent="0.4">
      <c r="B150" s="43" t="str">
        <f t="shared" si="489"/>
        <v/>
      </c>
      <c r="C150" s="44"/>
      <c r="D150" s="45"/>
      <c r="E150" s="46" t="str">
        <f t="shared" si="490"/>
        <v/>
      </c>
      <c r="F150" s="44"/>
      <c r="G150" s="43" t="str">
        <f t="shared" si="491"/>
        <v/>
      </c>
      <c r="H150" s="44"/>
      <c r="I150" s="45"/>
      <c r="J150" s="47" t="str">
        <f t="shared" si="492"/>
        <v/>
      </c>
      <c r="K150" s="48"/>
      <c r="L150" s="48"/>
      <c r="M150" s="48"/>
      <c r="N150" s="49"/>
      <c r="O150" s="47" t="str">
        <f t="shared" si="493"/>
        <v/>
      </c>
      <c r="P150" s="48"/>
      <c r="Q150" s="48"/>
      <c r="R150" s="48"/>
      <c r="S150" s="49"/>
      <c r="T150" s="47" t="str">
        <f t="shared" si="494"/>
        <v/>
      </c>
      <c r="U150" s="48"/>
      <c r="V150" s="48"/>
      <c r="W150" s="48"/>
      <c r="X150" s="48"/>
      <c r="Y150" s="50"/>
      <c r="Z150" s="51" t="str">
        <f t="shared" ref="Z150" si="507">IF(AND(Z144&lt;S$8,AR$8=2),Z144+1,"")</f>
        <v/>
      </c>
      <c r="AA150" s="52"/>
      <c r="AB150" s="53"/>
      <c r="AC150" s="25" t="str">
        <f t="shared" ref="AC150" si="508">IF(AND(Z144&lt;S$8,AR$8=2),IF(Z150=S$8,AM144,J$13-AH150),"")</f>
        <v/>
      </c>
      <c r="AD150" s="26"/>
      <c r="AE150" s="26"/>
      <c r="AF150" s="26"/>
      <c r="AG150" s="54"/>
      <c r="AH150" s="25" t="str">
        <f t="shared" ref="AH150" si="509">IF(AND(Z144&lt;S$8,AR$8=2),TRUNC(AM144*AR$7),"")</f>
        <v/>
      </c>
      <c r="AI150" s="26"/>
      <c r="AJ150" s="26"/>
      <c r="AK150" s="26"/>
      <c r="AL150" s="54"/>
      <c r="AM150" s="25" t="str">
        <f t="shared" ref="AM150" si="510">IF(AND(Z144&lt;S$8,AR$8=2),IF(Z150=S$8,0,AM144-AC150),IF(AM149&gt;0,AM149,""))</f>
        <v/>
      </c>
      <c r="AN150" s="26"/>
      <c r="AO150" s="26"/>
      <c r="AP150" s="26"/>
      <c r="AQ150" s="26"/>
      <c r="AR150" s="27"/>
      <c r="AS150" s="26" t="str">
        <f t="shared" si="488"/>
        <v/>
      </c>
      <c r="AT150" s="26"/>
      <c r="AU150" s="26"/>
      <c r="AV150" s="26"/>
      <c r="AW150" s="26"/>
      <c r="AX150" s="27"/>
    </row>
    <row r="151" spans="2:50" ht="15" customHeight="1" thickBot="1" x14ac:dyDescent="0.45">
      <c r="B151" s="73" t="str">
        <f t="shared" si="489"/>
        <v/>
      </c>
      <c r="C151" s="74"/>
      <c r="D151" s="75"/>
      <c r="E151" s="76" t="str">
        <f t="shared" si="490"/>
        <v/>
      </c>
      <c r="F151" s="74"/>
      <c r="G151" s="73" t="str">
        <f t="shared" si="491"/>
        <v/>
      </c>
      <c r="H151" s="74"/>
      <c r="I151" s="75"/>
      <c r="J151" s="77" t="str">
        <f t="shared" si="492"/>
        <v/>
      </c>
      <c r="K151" s="78"/>
      <c r="L151" s="78"/>
      <c r="M151" s="78"/>
      <c r="N151" s="79"/>
      <c r="O151" s="77" t="str">
        <f t="shared" si="493"/>
        <v/>
      </c>
      <c r="P151" s="78"/>
      <c r="Q151" s="78"/>
      <c r="R151" s="78"/>
      <c r="S151" s="79"/>
      <c r="T151" s="77" t="str">
        <f t="shared" si="494"/>
        <v/>
      </c>
      <c r="U151" s="78"/>
      <c r="V151" s="78"/>
      <c r="W151" s="78"/>
      <c r="X151" s="78"/>
      <c r="Y151" s="80"/>
      <c r="Z151" s="81" t="str">
        <f t="shared" ref="Z151" si="511">IF(AND(Z145&lt;S$8,AR$8=3),Z145+1,"")</f>
        <v/>
      </c>
      <c r="AA151" s="82"/>
      <c r="AB151" s="83"/>
      <c r="AC151" s="55" t="str">
        <f t="shared" ref="AC151" si="512">IF(AND(Z145&lt;S$8,AR$8=3),IF(Z151=S$8,AM145,J$13-AH151),"")</f>
        <v/>
      </c>
      <c r="AD151" s="56"/>
      <c r="AE151" s="56"/>
      <c r="AF151" s="56"/>
      <c r="AG151" s="84"/>
      <c r="AH151" s="55" t="str">
        <f t="shared" ref="AH151" si="513">IF(AND(Z145&lt;S$8,AR$8=3),TRUNC(AM145*AR$7),"")</f>
        <v/>
      </c>
      <c r="AI151" s="56"/>
      <c r="AJ151" s="56"/>
      <c r="AK151" s="56"/>
      <c r="AL151" s="84"/>
      <c r="AM151" s="55" t="str">
        <f t="shared" ref="AM151" si="514">IF(AND(Z145&lt;S$8,AR$8=3),IF(Z151=S$8,0,AM145-AC151),IF(AM150&gt;0,AM150,""))</f>
        <v/>
      </c>
      <c r="AN151" s="56"/>
      <c r="AO151" s="56"/>
      <c r="AP151" s="56"/>
      <c r="AQ151" s="56"/>
      <c r="AR151" s="57"/>
      <c r="AS151" s="56" t="str">
        <f t="shared" si="488"/>
        <v/>
      </c>
      <c r="AT151" s="56"/>
      <c r="AU151" s="56"/>
      <c r="AV151" s="56"/>
      <c r="AW151" s="56"/>
      <c r="AX151" s="57"/>
    </row>
    <row r="152" spans="2:50" ht="15" customHeight="1" x14ac:dyDescent="0.4">
      <c r="B152" s="88" t="str">
        <f t="shared" si="489"/>
        <v/>
      </c>
      <c r="C152" s="89"/>
      <c r="D152" s="90"/>
      <c r="E152" s="91" t="str">
        <f t="shared" si="490"/>
        <v/>
      </c>
      <c r="F152" s="89"/>
      <c r="G152" s="88" t="str">
        <f t="shared" si="491"/>
        <v/>
      </c>
      <c r="H152" s="89"/>
      <c r="I152" s="90"/>
      <c r="J152" s="92" t="str">
        <f t="shared" si="492"/>
        <v/>
      </c>
      <c r="K152" s="93"/>
      <c r="L152" s="93"/>
      <c r="M152" s="93"/>
      <c r="N152" s="94"/>
      <c r="O152" s="92" t="str">
        <f t="shared" si="493"/>
        <v/>
      </c>
      <c r="P152" s="93"/>
      <c r="Q152" s="93"/>
      <c r="R152" s="93"/>
      <c r="S152" s="94"/>
      <c r="T152" s="92" t="str">
        <f t="shared" si="494"/>
        <v/>
      </c>
      <c r="U152" s="93"/>
      <c r="V152" s="93"/>
      <c r="W152" s="93"/>
      <c r="X152" s="93"/>
      <c r="Y152" s="95"/>
      <c r="Z152" s="96" t="str">
        <f t="shared" ref="Z152" si="515">IF(AND(Z146&lt;S$8,AR$8=4),Z146+1,"")</f>
        <v/>
      </c>
      <c r="AA152" s="97"/>
      <c r="AB152" s="98"/>
      <c r="AC152" s="85" t="str">
        <f t="shared" ref="AC152" si="516">IF(AND(Z146&lt;S$8,AR$8=4),IF(Z152=S$8,AM146,J$13-AH152),"")</f>
        <v/>
      </c>
      <c r="AD152" s="86"/>
      <c r="AE152" s="86"/>
      <c r="AF152" s="86"/>
      <c r="AG152" s="99"/>
      <c r="AH152" s="85" t="str">
        <f t="shared" ref="AH152" si="517">IF(AND(Z146&lt;S$8,AR$8=4),TRUNC(AM146*AR$7),"")</f>
        <v/>
      </c>
      <c r="AI152" s="86"/>
      <c r="AJ152" s="86"/>
      <c r="AK152" s="86"/>
      <c r="AL152" s="99"/>
      <c r="AM152" s="85" t="str">
        <f t="shared" ref="AM152" si="518">IF(AND(Z146&lt;S$8,AR$8=4),IF(Z152=S$8,0,AM146-AC152),IF(AM151&gt;0,AM151,""))</f>
        <v/>
      </c>
      <c r="AN152" s="86"/>
      <c r="AO152" s="86"/>
      <c r="AP152" s="86"/>
      <c r="AQ152" s="86"/>
      <c r="AR152" s="87"/>
      <c r="AS152" s="86" t="str">
        <f t="shared" si="488"/>
        <v/>
      </c>
      <c r="AT152" s="86"/>
      <c r="AU152" s="86"/>
      <c r="AV152" s="86"/>
      <c r="AW152" s="86"/>
      <c r="AX152" s="87"/>
    </row>
    <row r="153" spans="2:50" ht="15" customHeight="1" x14ac:dyDescent="0.4">
      <c r="B153" s="43" t="str">
        <f t="shared" si="489"/>
        <v/>
      </c>
      <c r="C153" s="44"/>
      <c r="D153" s="45"/>
      <c r="E153" s="46" t="str">
        <f t="shared" si="490"/>
        <v/>
      </c>
      <c r="F153" s="44"/>
      <c r="G153" s="43" t="str">
        <f t="shared" si="491"/>
        <v/>
      </c>
      <c r="H153" s="44"/>
      <c r="I153" s="45"/>
      <c r="J153" s="47" t="str">
        <f t="shared" si="492"/>
        <v/>
      </c>
      <c r="K153" s="48"/>
      <c r="L153" s="48"/>
      <c r="M153" s="48"/>
      <c r="N153" s="49"/>
      <c r="O153" s="47" t="str">
        <f t="shared" si="493"/>
        <v/>
      </c>
      <c r="P153" s="48"/>
      <c r="Q153" s="48"/>
      <c r="R153" s="48"/>
      <c r="S153" s="49"/>
      <c r="T153" s="47" t="str">
        <f t="shared" si="494"/>
        <v/>
      </c>
      <c r="U153" s="48"/>
      <c r="V153" s="48"/>
      <c r="W153" s="48"/>
      <c r="X153" s="48"/>
      <c r="Y153" s="50"/>
      <c r="Z153" s="51" t="str">
        <f t="shared" ref="Z153" si="519">IF(AND(Z147&lt;S$8,AR$8=5),Z147+1,"")</f>
        <v/>
      </c>
      <c r="AA153" s="52"/>
      <c r="AB153" s="53"/>
      <c r="AC153" s="25" t="str">
        <f t="shared" ref="AC153" si="520">IF(AND(Z147&lt;S$8,AR$8=5),IF(Z153=S$8,AM147,J$13-AH153),"")</f>
        <v/>
      </c>
      <c r="AD153" s="26"/>
      <c r="AE153" s="26"/>
      <c r="AF153" s="26"/>
      <c r="AG153" s="54"/>
      <c r="AH153" s="25" t="str">
        <f t="shared" ref="AH153" si="521">IF(AND(Z147&lt;S$8,AR$8=5),TRUNC(AM147*AR$7),"")</f>
        <v/>
      </c>
      <c r="AI153" s="26"/>
      <c r="AJ153" s="26"/>
      <c r="AK153" s="26"/>
      <c r="AL153" s="54"/>
      <c r="AM153" s="25" t="str">
        <f t="shared" ref="AM153" si="522">IF(AND(Z147&lt;S$8,AR$8=5),IF(Z153=S$8,0,AM147-AC153),IF(AM152&gt;0,AM152,""))</f>
        <v/>
      </c>
      <c r="AN153" s="26"/>
      <c r="AO153" s="26"/>
      <c r="AP153" s="26"/>
      <c r="AQ153" s="26"/>
      <c r="AR153" s="27"/>
      <c r="AS153" s="26" t="str">
        <f t="shared" si="488"/>
        <v/>
      </c>
      <c r="AT153" s="26"/>
      <c r="AU153" s="26"/>
      <c r="AV153" s="26"/>
      <c r="AW153" s="26"/>
      <c r="AX153" s="27"/>
    </row>
    <row r="154" spans="2:50" ht="15" customHeight="1" x14ac:dyDescent="0.4">
      <c r="B154" s="43" t="str">
        <f t="shared" si="489"/>
        <v/>
      </c>
      <c r="C154" s="44"/>
      <c r="D154" s="45"/>
      <c r="E154" s="46" t="str">
        <f t="shared" si="490"/>
        <v/>
      </c>
      <c r="F154" s="44"/>
      <c r="G154" s="43" t="str">
        <f t="shared" si="491"/>
        <v/>
      </c>
      <c r="H154" s="44"/>
      <c r="I154" s="45"/>
      <c r="J154" s="47" t="str">
        <f t="shared" si="492"/>
        <v/>
      </c>
      <c r="K154" s="48"/>
      <c r="L154" s="48"/>
      <c r="M154" s="48"/>
      <c r="N154" s="49"/>
      <c r="O154" s="47" t="str">
        <f t="shared" si="493"/>
        <v/>
      </c>
      <c r="P154" s="48"/>
      <c r="Q154" s="48"/>
      <c r="R154" s="48"/>
      <c r="S154" s="49"/>
      <c r="T154" s="47" t="str">
        <f t="shared" si="494"/>
        <v/>
      </c>
      <c r="U154" s="48"/>
      <c r="V154" s="48"/>
      <c r="W154" s="48"/>
      <c r="X154" s="48"/>
      <c r="Y154" s="50"/>
      <c r="Z154" s="51" t="str">
        <f t="shared" ref="Z154" si="523">IF(AND(Z148&lt;S$8,AR$8=6),Z148+1,"")</f>
        <v/>
      </c>
      <c r="AA154" s="52"/>
      <c r="AB154" s="53"/>
      <c r="AC154" s="25" t="str">
        <f t="shared" ref="AC154" si="524">IF(AND(Z148&lt;S$8,AR$8=6),IF(Z154=S$8,AM148,J$13-AH154),"")</f>
        <v/>
      </c>
      <c r="AD154" s="26"/>
      <c r="AE154" s="26"/>
      <c r="AF154" s="26"/>
      <c r="AG154" s="54"/>
      <c r="AH154" s="25" t="str">
        <f t="shared" ref="AH154" si="525">IF(AND(Z148&lt;S$8,AR$8=6),TRUNC(AM148*AR$7),"")</f>
        <v/>
      </c>
      <c r="AI154" s="26"/>
      <c r="AJ154" s="26"/>
      <c r="AK154" s="26"/>
      <c r="AL154" s="54"/>
      <c r="AM154" s="25" t="str">
        <f t="shared" ref="AM154" si="526">IF(AND(Z148&lt;S$8,AR$8=6),IF(Z154=S$8,0,AM148-AC154),IF(AM153&gt;0,AM153,""))</f>
        <v/>
      </c>
      <c r="AN154" s="26"/>
      <c r="AO154" s="26"/>
      <c r="AP154" s="26"/>
      <c r="AQ154" s="26"/>
      <c r="AR154" s="27"/>
      <c r="AS154" s="26" t="str">
        <f t="shared" si="488"/>
        <v/>
      </c>
      <c r="AT154" s="26"/>
      <c r="AU154" s="26"/>
      <c r="AV154" s="26"/>
      <c r="AW154" s="26"/>
      <c r="AX154" s="27"/>
    </row>
    <row r="155" spans="2:50" ht="15" customHeight="1" x14ac:dyDescent="0.4">
      <c r="B155" s="43" t="str">
        <f t="shared" si="489"/>
        <v/>
      </c>
      <c r="C155" s="44"/>
      <c r="D155" s="45"/>
      <c r="E155" s="46" t="str">
        <f t="shared" si="490"/>
        <v/>
      </c>
      <c r="F155" s="44"/>
      <c r="G155" s="43" t="str">
        <f t="shared" si="491"/>
        <v/>
      </c>
      <c r="H155" s="44"/>
      <c r="I155" s="45"/>
      <c r="J155" s="47" t="str">
        <f t="shared" si="492"/>
        <v/>
      </c>
      <c r="K155" s="48"/>
      <c r="L155" s="48"/>
      <c r="M155" s="48"/>
      <c r="N155" s="49"/>
      <c r="O155" s="47" t="str">
        <f t="shared" si="493"/>
        <v/>
      </c>
      <c r="P155" s="48"/>
      <c r="Q155" s="48"/>
      <c r="R155" s="48"/>
      <c r="S155" s="49"/>
      <c r="T155" s="47" t="str">
        <f t="shared" si="494"/>
        <v/>
      </c>
      <c r="U155" s="48"/>
      <c r="V155" s="48"/>
      <c r="W155" s="48"/>
      <c r="X155" s="48"/>
      <c r="Y155" s="50"/>
      <c r="Z155" s="51" t="str">
        <f t="shared" ref="Z155" si="527">IF(AND(Z149&lt;S$8,AR$8=1),Z149+1,"")</f>
        <v/>
      </c>
      <c r="AA155" s="52"/>
      <c r="AB155" s="53"/>
      <c r="AC155" s="25" t="str">
        <f t="shared" ref="AC155" si="528">IF(AND(Z149&lt;S$8,AR$8=1),IF(Z155=S$8,AM149,J$13-AH155),"")</f>
        <v/>
      </c>
      <c r="AD155" s="26"/>
      <c r="AE155" s="26"/>
      <c r="AF155" s="26"/>
      <c r="AG155" s="54"/>
      <c r="AH155" s="25" t="str">
        <f t="shared" ref="AH155" si="529">IF(AND(Z149&lt;S$8,AR$8=1),TRUNC(AM149*AR$7),"")</f>
        <v/>
      </c>
      <c r="AI155" s="26"/>
      <c r="AJ155" s="26"/>
      <c r="AK155" s="26"/>
      <c r="AL155" s="54"/>
      <c r="AM155" s="25" t="str">
        <f t="shared" ref="AM155" si="530">IF(AND(Z149&lt;S$8,AR$8=1),IF(Z155=S$8,0,AM149-AC155),IF(AM154&gt;0,AM154,""))</f>
        <v/>
      </c>
      <c r="AN155" s="26"/>
      <c r="AO155" s="26"/>
      <c r="AP155" s="26"/>
      <c r="AQ155" s="26"/>
      <c r="AR155" s="27"/>
      <c r="AS155" s="26" t="str">
        <f t="shared" si="488"/>
        <v/>
      </c>
      <c r="AT155" s="26"/>
      <c r="AU155" s="26"/>
      <c r="AV155" s="26"/>
      <c r="AW155" s="26"/>
      <c r="AX155" s="27"/>
    </row>
    <row r="156" spans="2:50" ht="15" customHeight="1" thickBot="1" x14ac:dyDescent="0.45">
      <c r="B156" s="73" t="str">
        <f t="shared" si="489"/>
        <v/>
      </c>
      <c r="C156" s="74"/>
      <c r="D156" s="75"/>
      <c r="E156" s="76" t="str">
        <f t="shared" si="490"/>
        <v/>
      </c>
      <c r="F156" s="74"/>
      <c r="G156" s="73" t="str">
        <f t="shared" si="491"/>
        <v/>
      </c>
      <c r="H156" s="74"/>
      <c r="I156" s="75"/>
      <c r="J156" s="77" t="str">
        <f t="shared" si="492"/>
        <v/>
      </c>
      <c r="K156" s="78"/>
      <c r="L156" s="78"/>
      <c r="M156" s="78"/>
      <c r="N156" s="79"/>
      <c r="O156" s="77" t="str">
        <f t="shared" si="493"/>
        <v/>
      </c>
      <c r="P156" s="78"/>
      <c r="Q156" s="78"/>
      <c r="R156" s="78"/>
      <c r="S156" s="79"/>
      <c r="T156" s="77" t="str">
        <f t="shared" si="494"/>
        <v/>
      </c>
      <c r="U156" s="78"/>
      <c r="V156" s="78"/>
      <c r="W156" s="78"/>
      <c r="X156" s="78"/>
      <c r="Y156" s="80"/>
      <c r="Z156" s="81" t="str">
        <f t="shared" ref="Z156" si="531">IF(AND(Z150&lt;S$8,AR$8=2),Z150+1,"")</f>
        <v/>
      </c>
      <c r="AA156" s="82"/>
      <c r="AB156" s="83"/>
      <c r="AC156" s="55" t="str">
        <f t="shared" ref="AC156" si="532">IF(AND(Z150&lt;S$8,AR$8=2),IF(Z156=S$8,AM150,J$13-AH156),"")</f>
        <v/>
      </c>
      <c r="AD156" s="56"/>
      <c r="AE156" s="56"/>
      <c r="AF156" s="56"/>
      <c r="AG156" s="84"/>
      <c r="AH156" s="55" t="str">
        <f t="shared" ref="AH156" si="533">IF(AND(Z150&lt;S$8,AR$8=2),TRUNC(AM150*AR$7),"")</f>
        <v/>
      </c>
      <c r="AI156" s="56"/>
      <c r="AJ156" s="56"/>
      <c r="AK156" s="56"/>
      <c r="AL156" s="84"/>
      <c r="AM156" s="55" t="str">
        <f t="shared" ref="AM156" si="534">IF(AND(Z150&lt;S$8,AR$8=2),IF(Z156=S$8,0,AM150-AC156),IF(AM155&gt;0,AM155,""))</f>
        <v/>
      </c>
      <c r="AN156" s="56"/>
      <c r="AO156" s="56"/>
      <c r="AP156" s="56"/>
      <c r="AQ156" s="56"/>
      <c r="AR156" s="57"/>
      <c r="AS156" s="56" t="str">
        <f t="shared" si="488"/>
        <v/>
      </c>
      <c r="AT156" s="56"/>
      <c r="AU156" s="56"/>
      <c r="AV156" s="56"/>
      <c r="AW156" s="56"/>
      <c r="AX156" s="57"/>
    </row>
    <row r="157" spans="2:50" ht="15" customHeight="1" x14ac:dyDescent="0.4">
      <c r="B157" s="88" t="str">
        <f t="shared" si="489"/>
        <v/>
      </c>
      <c r="C157" s="89"/>
      <c r="D157" s="90"/>
      <c r="E157" s="91" t="str">
        <f t="shared" si="490"/>
        <v/>
      </c>
      <c r="F157" s="89"/>
      <c r="G157" s="88" t="str">
        <f t="shared" si="491"/>
        <v/>
      </c>
      <c r="H157" s="89"/>
      <c r="I157" s="90"/>
      <c r="J157" s="92" t="str">
        <f t="shared" si="492"/>
        <v/>
      </c>
      <c r="K157" s="93"/>
      <c r="L157" s="93"/>
      <c r="M157" s="93"/>
      <c r="N157" s="94"/>
      <c r="O157" s="92" t="str">
        <f t="shared" si="493"/>
        <v/>
      </c>
      <c r="P157" s="93"/>
      <c r="Q157" s="93"/>
      <c r="R157" s="93"/>
      <c r="S157" s="94"/>
      <c r="T157" s="92" t="str">
        <f t="shared" si="494"/>
        <v/>
      </c>
      <c r="U157" s="93"/>
      <c r="V157" s="93"/>
      <c r="W157" s="93"/>
      <c r="X157" s="93"/>
      <c r="Y157" s="95"/>
      <c r="Z157" s="96" t="str">
        <f t="shared" ref="Z157" si="535">IF(AND(Z151&lt;S$8,AR$8=3),Z151+1,"")</f>
        <v/>
      </c>
      <c r="AA157" s="97"/>
      <c r="AB157" s="98"/>
      <c r="AC157" s="85" t="str">
        <f t="shared" ref="AC157" si="536">IF(AND(Z151&lt;S$8,AR$8=3),IF(Z157=S$8,AM151,J$13-AH157),"")</f>
        <v/>
      </c>
      <c r="AD157" s="86"/>
      <c r="AE157" s="86"/>
      <c r="AF157" s="86"/>
      <c r="AG157" s="99"/>
      <c r="AH157" s="85" t="str">
        <f t="shared" ref="AH157" si="537">IF(AND(Z151&lt;S$8,AR$8=3),TRUNC(AM151*AR$7),"")</f>
        <v/>
      </c>
      <c r="AI157" s="86"/>
      <c r="AJ157" s="86"/>
      <c r="AK157" s="86"/>
      <c r="AL157" s="99"/>
      <c r="AM157" s="85" t="str">
        <f t="shared" ref="AM157" si="538">IF(AND(Z151&lt;S$8,AR$8=3),IF(Z157=S$8,0,AM151-AC157),IF(AM156&gt;0,AM156,""))</f>
        <v/>
      </c>
      <c r="AN157" s="86"/>
      <c r="AO157" s="86"/>
      <c r="AP157" s="86"/>
      <c r="AQ157" s="86"/>
      <c r="AR157" s="87"/>
      <c r="AS157" s="86" t="str">
        <f t="shared" si="488"/>
        <v/>
      </c>
      <c r="AT157" s="86"/>
      <c r="AU157" s="86"/>
      <c r="AV157" s="86"/>
      <c r="AW157" s="86"/>
      <c r="AX157" s="87"/>
    </row>
    <row r="158" spans="2:50" ht="15" customHeight="1" x14ac:dyDescent="0.4">
      <c r="B158" s="43" t="str">
        <f t="shared" si="489"/>
        <v/>
      </c>
      <c r="C158" s="44"/>
      <c r="D158" s="45"/>
      <c r="E158" s="46" t="str">
        <f t="shared" si="490"/>
        <v/>
      </c>
      <c r="F158" s="44"/>
      <c r="G158" s="43" t="str">
        <f t="shared" si="491"/>
        <v/>
      </c>
      <c r="H158" s="44"/>
      <c r="I158" s="45"/>
      <c r="J158" s="47" t="str">
        <f t="shared" si="492"/>
        <v/>
      </c>
      <c r="K158" s="48"/>
      <c r="L158" s="48"/>
      <c r="M158" s="48"/>
      <c r="N158" s="49"/>
      <c r="O158" s="47" t="str">
        <f t="shared" si="493"/>
        <v/>
      </c>
      <c r="P158" s="48"/>
      <c r="Q158" s="48"/>
      <c r="R158" s="48"/>
      <c r="S158" s="49"/>
      <c r="T158" s="47" t="str">
        <f t="shared" si="494"/>
        <v/>
      </c>
      <c r="U158" s="48"/>
      <c r="V158" s="48"/>
      <c r="W158" s="48"/>
      <c r="X158" s="48"/>
      <c r="Y158" s="50"/>
      <c r="Z158" s="51" t="str">
        <f t="shared" ref="Z158" si="539">IF(AND(Z152&lt;S$8,AR$8=4),Z152+1,"")</f>
        <v/>
      </c>
      <c r="AA158" s="52"/>
      <c r="AB158" s="53"/>
      <c r="AC158" s="25" t="str">
        <f t="shared" ref="AC158" si="540">IF(AND(Z152&lt;S$8,AR$8=4),IF(Z158=S$8,AM152,J$13-AH158),"")</f>
        <v/>
      </c>
      <c r="AD158" s="26"/>
      <c r="AE158" s="26"/>
      <c r="AF158" s="26"/>
      <c r="AG158" s="54"/>
      <c r="AH158" s="25" t="str">
        <f t="shared" ref="AH158" si="541">IF(AND(Z152&lt;S$8,AR$8=4),TRUNC(AM152*AR$7),"")</f>
        <v/>
      </c>
      <c r="AI158" s="26"/>
      <c r="AJ158" s="26"/>
      <c r="AK158" s="26"/>
      <c r="AL158" s="54"/>
      <c r="AM158" s="25" t="str">
        <f t="shared" ref="AM158" si="542">IF(AND(Z152&lt;S$8,AR$8=4),IF(Z158=S$8,0,AM152-AC158),IF(AM157&gt;0,AM157,""))</f>
        <v/>
      </c>
      <c r="AN158" s="26"/>
      <c r="AO158" s="26"/>
      <c r="AP158" s="26"/>
      <c r="AQ158" s="26"/>
      <c r="AR158" s="27"/>
      <c r="AS158" s="26" t="str">
        <f t="shared" si="488"/>
        <v/>
      </c>
      <c r="AT158" s="26"/>
      <c r="AU158" s="26"/>
      <c r="AV158" s="26"/>
      <c r="AW158" s="26"/>
      <c r="AX158" s="27"/>
    </row>
    <row r="159" spans="2:50" ht="15" customHeight="1" x14ac:dyDescent="0.4">
      <c r="B159" s="43" t="str">
        <f t="shared" si="489"/>
        <v/>
      </c>
      <c r="C159" s="44"/>
      <c r="D159" s="45"/>
      <c r="E159" s="46" t="str">
        <f t="shared" si="490"/>
        <v/>
      </c>
      <c r="F159" s="44"/>
      <c r="G159" s="43" t="str">
        <f t="shared" si="491"/>
        <v/>
      </c>
      <c r="H159" s="44"/>
      <c r="I159" s="45"/>
      <c r="J159" s="47" t="str">
        <f t="shared" si="492"/>
        <v/>
      </c>
      <c r="K159" s="48"/>
      <c r="L159" s="48"/>
      <c r="M159" s="48"/>
      <c r="N159" s="49"/>
      <c r="O159" s="47" t="str">
        <f t="shared" si="493"/>
        <v/>
      </c>
      <c r="P159" s="48"/>
      <c r="Q159" s="48"/>
      <c r="R159" s="48"/>
      <c r="S159" s="49"/>
      <c r="T159" s="47" t="str">
        <f t="shared" si="494"/>
        <v/>
      </c>
      <c r="U159" s="48"/>
      <c r="V159" s="48"/>
      <c r="W159" s="48"/>
      <c r="X159" s="48"/>
      <c r="Y159" s="50"/>
      <c r="Z159" s="51" t="str">
        <f t="shared" ref="Z159" si="543">IF(AND(Z153&lt;S$8,AR$8=5),Z153+1,"")</f>
        <v/>
      </c>
      <c r="AA159" s="52"/>
      <c r="AB159" s="53"/>
      <c r="AC159" s="25" t="str">
        <f t="shared" ref="AC159" si="544">IF(AND(Z153&lt;S$8,AR$8=5),IF(Z159=S$8,AM153,J$13-AH159),"")</f>
        <v/>
      </c>
      <c r="AD159" s="26"/>
      <c r="AE159" s="26"/>
      <c r="AF159" s="26"/>
      <c r="AG159" s="54"/>
      <c r="AH159" s="25" t="str">
        <f t="shared" ref="AH159" si="545">IF(AND(Z153&lt;S$8,AR$8=5),TRUNC(AM153*AR$7),"")</f>
        <v/>
      </c>
      <c r="AI159" s="26"/>
      <c r="AJ159" s="26"/>
      <c r="AK159" s="26"/>
      <c r="AL159" s="54"/>
      <c r="AM159" s="25" t="str">
        <f t="shared" ref="AM159" si="546">IF(AND(Z153&lt;S$8,AR$8=5),IF(Z159=S$8,0,AM153-AC159),IF(AM158&gt;0,AM158,""))</f>
        <v/>
      </c>
      <c r="AN159" s="26"/>
      <c r="AO159" s="26"/>
      <c r="AP159" s="26"/>
      <c r="AQ159" s="26"/>
      <c r="AR159" s="27"/>
      <c r="AS159" s="26" t="str">
        <f t="shared" si="488"/>
        <v/>
      </c>
      <c r="AT159" s="26"/>
      <c r="AU159" s="26"/>
      <c r="AV159" s="26"/>
      <c r="AW159" s="26"/>
      <c r="AX159" s="27"/>
    </row>
    <row r="160" spans="2:50" ht="15" customHeight="1" x14ac:dyDescent="0.4">
      <c r="B160" s="43" t="str">
        <f t="shared" si="489"/>
        <v/>
      </c>
      <c r="C160" s="44"/>
      <c r="D160" s="45"/>
      <c r="E160" s="46" t="str">
        <f t="shared" si="490"/>
        <v/>
      </c>
      <c r="F160" s="44"/>
      <c r="G160" s="43" t="str">
        <f t="shared" si="491"/>
        <v/>
      </c>
      <c r="H160" s="44"/>
      <c r="I160" s="45"/>
      <c r="J160" s="47" t="str">
        <f t="shared" si="492"/>
        <v/>
      </c>
      <c r="K160" s="48"/>
      <c r="L160" s="48"/>
      <c r="M160" s="48"/>
      <c r="N160" s="49"/>
      <c r="O160" s="47" t="str">
        <f t="shared" si="493"/>
        <v/>
      </c>
      <c r="P160" s="48"/>
      <c r="Q160" s="48"/>
      <c r="R160" s="48"/>
      <c r="S160" s="49"/>
      <c r="T160" s="47" t="str">
        <f t="shared" si="494"/>
        <v/>
      </c>
      <c r="U160" s="48"/>
      <c r="V160" s="48"/>
      <c r="W160" s="48"/>
      <c r="X160" s="48"/>
      <c r="Y160" s="50"/>
      <c r="Z160" s="51" t="str">
        <f t="shared" ref="Z160" si="547">IF(AND(Z154&lt;S$8,AR$8=6),Z154+1,"")</f>
        <v/>
      </c>
      <c r="AA160" s="52"/>
      <c r="AB160" s="53"/>
      <c r="AC160" s="25" t="str">
        <f t="shared" ref="AC160" si="548">IF(AND(Z154&lt;S$8,AR$8=6),IF(Z160=S$8,AM154,J$13-AH160),"")</f>
        <v/>
      </c>
      <c r="AD160" s="26"/>
      <c r="AE160" s="26"/>
      <c r="AF160" s="26"/>
      <c r="AG160" s="54"/>
      <c r="AH160" s="25" t="str">
        <f t="shared" ref="AH160" si="549">IF(AND(Z154&lt;S$8,AR$8=6),TRUNC(AM154*AR$7),"")</f>
        <v/>
      </c>
      <c r="AI160" s="26"/>
      <c r="AJ160" s="26"/>
      <c r="AK160" s="26"/>
      <c r="AL160" s="54"/>
      <c r="AM160" s="25" t="str">
        <f t="shared" ref="AM160" si="550">IF(AND(Z154&lt;S$8,AR$8=6),IF(Z160=S$8,0,AM154-AC160),IF(AM159&gt;0,AM159,""))</f>
        <v/>
      </c>
      <c r="AN160" s="26"/>
      <c r="AO160" s="26"/>
      <c r="AP160" s="26"/>
      <c r="AQ160" s="26"/>
      <c r="AR160" s="27"/>
      <c r="AS160" s="26" t="str">
        <f t="shared" si="488"/>
        <v/>
      </c>
      <c r="AT160" s="26"/>
      <c r="AU160" s="26"/>
      <c r="AV160" s="26"/>
      <c r="AW160" s="26"/>
      <c r="AX160" s="27"/>
    </row>
    <row r="161" spans="2:50" ht="15" customHeight="1" thickBot="1" x14ac:dyDescent="0.45">
      <c r="B161" s="73" t="str">
        <f t="shared" si="489"/>
        <v/>
      </c>
      <c r="C161" s="74"/>
      <c r="D161" s="75"/>
      <c r="E161" s="76" t="str">
        <f t="shared" si="490"/>
        <v/>
      </c>
      <c r="F161" s="74"/>
      <c r="G161" s="73" t="str">
        <f t="shared" si="491"/>
        <v/>
      </c>
      <c r="H161" s="74"/>
      <c r="I161" s="75"/>
      <c r="J161" s="77" t="str">
        <f t="shared" si="492"/>
        <v/>
      </c>
      <c r="K161" s="78"/>
      <c r="L161" s="78"/>
      <c r="M161" s="78"/>
      <c r="N161" s="79"/>
      <c r="O161" s="77" t="str">
        <f t="shared" si="493"/>
        <v/>
      </c>
      <c r="P161" s="78"/>
      <c r="Q161" s="78"/>
      <c r="R161" s="78"/>
      <c r="S161" s="79"/>
      <c r="T161" s="77" t="str">
        <f t="shared" si="494"/>
        <v/>
      </c>
      <c r="U161" s="78"/>
      <c r="V161" s="78"/>
      <c r="W161" s="78"/>
      <c r="X161" s="78"/>
      <c r="Y161" s="80"/>
      <c r="Z161" s="81" t="str">
        <f t="shared" ref="Z161" si="551">IF(AND(Z155&lt;S$8,AR$8=1),Z155+1,"")</f>
        <v/>
      </c>
      <c r="AA161" s="82"/>
      <c r="AB161" s="83"/>
      <c r="AC161" s="55" t="str">
        <f t="shared" ref="AC161" si="552">IF(AND(Z155&lt;S$8,AR$8=1),IF(Z161=S$8,AM155,J$13-AH161),"")</f>
        <v/>
      </c>
      <c r="AD161" s="56"/>
      <c r="AE161" s="56"/>
      <c r="AF161" s="56"/>
      <c r="AG161" s="84"/>
      <c r="AH161" s="55" t="str">
        <f t="shared" ref="AH161" si="553">IF(AND(Z155&lt;S$8,AR$8=1),TRUNC(AM155*AR$7),"")</f>
        <v/>
      </c>
      <c r="AI161" s="56"/>
      <c r="AJ161" s="56"/>
      <c r="AK161" s="56"/>
      <c r="AL161" s="84"/>
      <c r="AM161" s="55" t="str">
        <f t="shared" ref="AM161" si="554">IF(AND(Z155&lt;S$8,AR$8=1),IF(Z161=S$8,0,AM155-AC161),IF(AM160&gt;0,AM160,""))</f>
        <v/>
      </c>
      <c r="AN161" s="56"/>
      <c r="AO161" s="56"/>
      <c r="AP161" s="56"/>
      <c r="AQ161" s="56"/>
      <c r="AR161" s="57"/>
      <c r="AS161" s="56" t="str">
        <f t="shared" si="488"/>
        <v/>
      </c>
      <c r="AT161" s="56"/>
      <c r="AU161" s="56"/>
      <c r="AV161" s="56"/>
      <c r="AW161" s="56"/>
      <c r="AX161" s="57"/>
    </row>
    <row r="162" spans="2:50" ht="15" customHeight="1" x14ac:dyDescent="0.4">
      <c r="B162" s="88" t="str">
        <f t="shared" si="489"/>
        <v/>
      </c>
      <c r="C162" s="89"/>
      <c r="D162" s="90"/>
      <c r="E162" s="91" t="str">
        <f t="shared" si="490"/>
        <v/>
      </c>
      <c r="F162" s="89"/>
      <c r="G162" s="88" t="str">
        <f t="shared" si="491"/>
        <v/>
      </c>
      <c r="H162" s="89"/>
      <c r="I162" s="90"/>
      <c r="J162" s="92" t="str">
        <f t="shared" si="492"/>
        <v/>
      </c>
      <c r="K162" s="93"/>
      <c r="L162" s="93"/>
      <c r="M162" s="93"/>
      <c r="N162" s="94"/>
      <c r="O162" s="92" t="str">
        <f t="shared" si="493"/>
        <v/>
      </c>
      <c r="P162" s="93"/>
      <c r="Q162" s="93"/>
      <c r="R162" s="93"/>
      <c r="S162" s="94"/>
      <c r="T162" s="92" t="str">
        <f t="shared" si="494"/>
        <v/>
      </c>
      <c r="U162" s="93"/>
      <c r="V162" s="93"/>
      <c r="W162" s="93"/>
      <c r="X162" s="93"/>
      <c r="Y162" s="95"/>
      <c r="Z162" s="96" t="str">
        <f t="shared" ref="Z162" si="555">IF(AND(Z156&lt;S$8,AR$8=2),Z156+1,"")</f>
        <v/>
      </c>
      <c r="AA162" s="97"/>
      <c r="AB162" s="98"/>
      <c r="AC162" s="85" t="str">
        <f t="shared" ref="AC162" si="556">IF(AND(Z156&lt;S$8,AR$8=2),IF(Z162=S$8,AM156,J$13-AH162),"")</f>
        <v/>
      </c>
      <c r="AD162" s="86"/>
      <c r="AE162" s="86"/>
      <c r="AF162" s="86"/>
      <c r="AG162" s="99"/>
      <c r="AH162" s="85" t="str">
        <f t="shared" ref="AH162" si="557">IF(AND(Z156&lt;S$8,AR$8=2),TRUNC(AM156*AR$7),"")</f>
        <v/>
      </c>
      <c r="AI162" s="86"/>
      <c r="AJ162" s="86"/>
      <c r="AK162" s="86"/>
      <c r="AL162" s="99"/>
      <c r="AM162" s="85" t="str">
        <f t="shared" ref="AM162" si="558">IF(AND(Z156&lt;S$8,AR$8=2),IF(Z162=S$8,0,AM156-AC162),IF(AM161&gt;0,AM161,""))</f>
        <v/>
      </c>
      <c r="AN162" s="86"/>
      <c r="AO162" s="86"/>
      <c r="AP162" s="86"/>
      <c r="AQ162" s="86"/>
      <c r="AR162" s="87"/>
      <c r="AS162" s="86" t="str">
        <f t="shared" si="488"/>
        <v/>
      </c>
      <c r="AT162" s="86"/>
      <c r="AU162" s="86"/>
      <c r="AV162" s="86"/>
      <c r="AW162" s="86"/>
      <c r="AX162" s="87"/>
    </row>
    <row r="163" spans="2:50" ht="15" customHeight="1" x14ac:dyDescent="0.4">
      <c r="B163" s="43" t="str">
        <f t="shared" si="489"/>
        <v/>
      </c>
      <c r="C163" s="44"/>
      <c r="D163" s="45"/>
      <c r="E163" s="46" t="str">
        <f t="shared" si="490"/>
        <v/>
      </c>
      <c r="F163" s="44"/>
      <c r="G163" s="43" t="str">
        <f t="shared" si="491"/>
        <v/>
      </c>
      <c r="H163" s="44"/>
      <c r="I163" s="45"/>
      <c r="J163" s="47" t="str">
        <f t="shared" si="492"/>
        <v/>
      </c>
      <c r="K163" s="48"/>
      <c r="L163" s="48"/>
      <c r="M163" s="48"/>
      <c r="N163" s="49"/>
      <c r="O163" s="47" t="str">
        <f t="shared" si="493"/>
        <v/>
      </c>
      <c r="P163" s="48"/>
      <c r="Q163" s="48"/>
      <c r="R163" s="48"/>
      <c r="S163" s="49"/>
      <c r="T163" s="47" t="str">
        <f t="shared" si="494"/>
        <v/>
      </c>
      <c r="U163" s="48"/>
      <c r="V163" s="48"/>
      <c r="W163" s="48"/>
      <c r="X163" s="48"/>
      <c r="Y163" s="50"/>
      <c r="Z163" s="51" t="str">
        <f t="shared" ref="Z163" si="559">IF(AND(Z157&lt;S$8,AR$8=3),Z157+1,"")</f>
        <v/>
      </c>
      <c r="AA163" s="52"/>
      <c r="AB163" s="53"/>
      <c r="AC163" s="25" t="str">
        <f t="shared" ref="AC163" si="560">IF(AND(Z157&lt;S$8,AR$8=3),IF(Z163=S$8,AM157,J$13-AH163),"")</f>
        <v/>
      </c>
      <c r="AD163" s="26"/>
      <c r="AE163" s="26"/>
      <c r="AF163" s="26"/>
      <c r="AG163" s="54"/>
      <c r="AH163" s="25" t="str">
        <f t="shared" ref="AH163" si="561">IF(AND(Z157&lt;S$8,AR$8=3),TRUNC(AM157*AR$7),"")</f>
        <v/>
      </c>
      <c r="AI163" s="26"/>
      <c r="AJ163" s="26"/>
      <c r="AK163" s="26"/>
      <c r="AL163" s="54"/>
      <c r="AM163" s="25" t="str">
        <f t="shared" ref="AM163" si="562">IF(AND(Z157&lt;S$8,AR$8=3),IF(Z163=S$8,0,AM157-AC163),IF(AM162&gt;0,AM162,""))</f>
        <v/>
      </c>
      <c r="AN163" s="26"/>
      <c r="AO163" s="26"/>
      <c r="AP163" s="26"/>
      <c r="AQ163" s="26"/>
      <c r="AR163" s="27"/>
      <c r="AS163" s="26" t="str">
        <f t="shared" si="488"/>
        <v/>
      </c>
      <c r="AT163" s="26"/>
      <c r="AU163" s="26"/>
      <c r="AV163" s="26"/>
      <c r="AW163" s="26"/>
      <c r="AX163" s="27"/>
    </row>
    <row r="164" spans="2:50" ht="15" customHeight="1" x14ac:dyDescent="0.4">
      <c r="B164" s="43" t="str">
        <f t="shared" si="489"/>
        <v/>
      </c>
      <c r="C164" s="44"/>
      <c r="D164" s="45"/>
      <c r="E164" s="46" t="str">
        <f t="shared" si="490"/>
        <v/>
      </c>
      <c r="F164" s="44"/>
      <c r="G164" s="43" t="str">
        <f t="shared" si="491"/>
        <v/>
      </c>
      <c r="H164" s="44"/>
      <c r="I164" s="45"/>
      <c r="J164" s="47" t="str">
        <f t="shared" si="492"/>
        <v/>
      </c>
      <c r="K164" s="48"/>
      <c r="L164" s="48"/>
      <c r="M164" s="48"/>
      <c r="N164" s="49"/>
      <c r="O164" s="47" t="str">
        <f t="shared" si="493"/>
        <v/>
      </c>
      <c r="P164" s="48"/>
      <c r="Q164" s="48"/>
      <c r="R164" s="48"/>
      <c r="S164" s="49"/>
      <c r="T164" s="47" t="str">
        <f t="shared" si="494"/>
        <v/>
      </c>
      <c r="U164" s="48"/>
      <c r="V164" s="48"/>
      <c r="W164" s="48"/>
      <c r="X164" s="48"/>
      <c r="Y164" s="50"/>
      <c r="Z164" s="51" t="str">
        <f t="shared" ref="Z164" si="563">IF(AND(Z158&lt;S$8,AR$8=4),Z158+1,"")</f>
        <v/>
      </c>
      <c r="AA164" s="52"/>
      <c r="AB164" s="53"/>
      <c r="AC164" s="25" t="str">
        <f t="shared" ref="AC164" si="564">IF(AND(Z158&lt;S$8,AR$8=4),IF(Z164=S$8,AM158,J$13-AH164),"")</f>
        <v/>
      </c>
      <c r="AD164" s="26"/>
      <c r="AE164" s="26"/>
      <c r="AF164" s="26"/>
      <c r="AG164" s="54"/>
      <c r="AH164" s="25" t="str">
        <f t="shared" ref="AH164" si="565">IF(AND(Z158&lt;S$8,AR$8=4),TRUNC(AM158*AR$7),"")</f>
        <v/>
      </c>
      <c r="AI164" s="26"/>
      <c r="AJ164" s="26"/>
      <c r="AK164" s="26"/>
      <c r="AL164" s="54"/>
      <c r="AM164" s="25" t="str">
        <f t="shared" ref="AM164" si="566">IF(AND(Z158&lt;S$8,AR$8=4),IF(Z164=S$8,0,AM158-AC164),IF(AM163&gt;0,AM163,""))</f>
        <v/>
      </c>
      <c r="AN164" s="26"/>
      <c r="AO164" s="26"/>
      <c r="AP164" s="26"/>
      <c r="AQ164" s="26"/>
      <c r="AR164" s="27"/>
      <c r="AS164" s="26" t="str">
        <f t="shared" si="488"/>
        <v/>
      </c>
      <c r="AT164" s="26"/>
      <c r="AU164" s="26"/>
      <c r="AV164" s="26"/>
      <c r="AW164" s="26"/>
      <c r="AX164" s="27"/>
    </row>
    <row r="165" spans="2:50" ht="15" customHeight="1" x14ac:dyDescent="0.4">
      <c r="B165" s="43" t="str">
        <f t="shared" si="489"/>
        <v/>
      </c>
      <c r="C165" s="44"/>
      <c r="D165" s="45"/>
      <c r="E165" s="46" t="str">
        <f t="shared" si="490"/>
        <v/>
      </c>
      <c r="F165" s="44"/>
      <c r="G165" s="43" t="str">
        <f t="shared" si="491"/>
        <v/>
      </c>
      <c r="H165" s="44"/>
      <c r="I165" s="45"/>
      <c r="J165" s="47" t="str">
        <f t="shared" si="492"/>
        <v/>
      </c>
      <c r="K165" s="48"/>
      <c r="L165" s="48"/>
      <c r="M165" s="48"/>
      <c r="N165" s="49"/>
      <c r="O165" s="47" t="str">
        <f t="shared" si="493"/>
        <v/>
      </c>
      <c r="P165" s="48"/>
      <c r="Q165" s="48"/>
      <c r="R165" s="48"/>
      <c r="S165" s="49"/>
      <c r="T165" s="47" t="str">
        <f t="shared" si="494"/>
        <v/>
      </c>
      <c r="U165" s="48"/>
      <c r="V165" s="48"/>
      <c r="W165" s="48"/>
      <c r="X165" s="48"/>
      <c r="Y165" s="50"/>
      <c r="Z165" s="51" t="str">
        <f t="shared" ref="Z165" si="567">IF(AND(Z159&lt;S$8,AR$8=5),Z159+1,"")</f>
        <v/>
      </c>
      <c r="AA165" s="52"/>
      <c r="AB165" s="53"/>
      <c r="AC165" s="25" t="str">
        <f t="shared" ref="AC165" si="568">IF(AND(Z159&lt;S$8,AR$8=5),IF(Z165=S$8,AM159,J$13-AH165),"")</f>
        <v/>
      </c>
      <c r="AD165" s="26"/>
      <c r="AE165" s="26"/>
      <c r="AF165" s="26"/>
      <c r="AG165" s="54"/>
      <c r="AH165" s="25" t="str">
        <f t="shared" ref="AH165" si="569">IF(AND(Z159&lt;S$8,AR$8=5),TRUNC(AM159*AR$7),"")</f>
        <v/>
      </c>
      <c r="AI165" s="26"/>
      <c r="AJ165" s="26"/>
      <c r="AK165" s="26"/>
      <c r="AL165" s="54"/>
      <c r="AM165" s="25" t="str">
        <f t="shared" ref="AM165" si="570">IF(AND(Z159&lt;S$8,AR$8=5),IF(Z165=S$8,0,AM159-AC165),IF(AM164&gt;0,AM164,""))</f>
        <v/>
      </c>
      <c r="AN165" s="26"/>
      <c r="AO165" s="26"/>
      <c r="AP165" s="26"/>
      <c r="AQ165" s="26"/>
      <c r="AR165" s="27"/>
      <c r="AS165" s="26" t="str">
        <f t="shared" si="488"/>
        <v/>
      </c>
      <c r="AT165" s="26"/>
      <c r="AU165" s="26"/>
      <c r="AV165" s="26"/>
      <c r="AW165" s="26"/>
      <c r="AX165" s="27"/>
    </row>
    <row r="166" spans="2:50" ht="15" customHeight="1" thickBot="1" x14ac:dyDescent="0.45">
      <c r="B166" s="73" t="str">
        <f t="shared" si="489"/>
        <v/>
      </c>
      <c r="C166" s="74"/>
      <c r="D166" s="75"/>
      <c r="E166" s="76" t="str">
        <f t="shared" si="490"/>
        <v/>
      </c>
      <c r="F166" s="74"/>
      <c r="G166" s="73" t="str">
        <f t="shared" si="491"/>
        <v/>
      </c>
      <c r="H166" s="74"/>
      <c r="I166" s="75"/>
      <c r="J166" s="77" t="str">
        <f t="shared" si="492"/>
        <v/>
      </c>
      <c r="K166" s="78"/>
      <c r="L166" s="78"/>
      <c r="M166" s="78"/>
      <c r="N166" s="79"/>
      <c r="O166" s="77" t="str">
        <f t="shared" si="493"/>
        <v/>
      </c>
      <c r="P166" s="78"/>
      <c r="Q166" s="78"/>
      <c r="R166" s="78"/>
      <c r="S166" s="79"/>
      <c r="T166" s="77" t="str">
        <f t="shared" si="494"/>
        <v/>
      </c>
      <c r="U166" s="78"/>
      <c r="V166" s="78"/>
      <c r="W166" s="78"/>
      <c r="X166" s="78"/>
      <c r="Y166" s="80"/>
      <c r="Z166" s="81" t="str">
        <f t="shared" ref="Z166" si="571">IF(AND(Z160&lt;S$8,AR$8=6),Z160+1,"")</f>
        <v/>
      </c>
      <c r="AA166" s="82"/>
      <c r="AB166" s="83"/>
      <c r="AC166" s="55" t="str">
        <f t="shared" ref="AC166" si="572">IF(AND(Z160&lt;S$8,AR$8=6),IF(Z166=S$8,AM160,J$13-AH166),"")</f>
        <v/>
      </c>
      <c r="AD166" s="56"/>
      <c r="AE166" s="56"/>
      <c r="AF166" s="56"/>
      <c r="AG166" s="84"/>
      <c r="AH166" s="55" t="str">
        <f t="shared" ref="AH166" si="573">IF(AND(Z160&lt;S$8,AR$8=6),TRUNC(AM160*AR$7),"")</f>
        <v/>
      </c>
      <c r="AI166" s="56"/>
      <c r="AJ166" s="56"/>
      <c r="AK166" s="56"/>
      <c r="AL166" s="84"/>
      <c r="AM166" s="55" t="str">
        <f t="shared" ref="AM166" si="574">IF(AND(Z160&lt;S$8,AR$8=6),IF(Z166=S$8,0,AM160-AC166),IF(AM165&gt;0,AM165,""))</f>
        <v/>
      </c>
      <c r="AN166" s="56"/>
      <c r="AO166" s="56"/>
      <c r="AP166" s="56"/>
      <c r="AQ166" s="56"/>
      <c r="AR166" s="57"/>
      <c r="AS166" s="56" t="str">
        <f t="shared" si="488"/>
        <v/>
      </c>
      <c r="AT166" s="56"/>
      <c r="AU166" s="56"/>
      <c r="AV166" s="56"/>
      <c r="AW166" s="56"/>
      <c r="AX166" s="57"/>
    </row>
    <row r="167" spans="2:50" ht="15" customHeight="1" x14ac:dyDescent="0.4">
      <c r="B167" s="88" t="str">
        <f t="shared" si="489"/>
        <v/>
      </c>
      <c r="C167" s="89"/>
      <c r="D167" s="90"/>
      <c r="E167" s="91" t="str">
        <f t="shared" si="490"/>
        <v/>
      </c>
      <c r="F167" s="89"/>
      <c r="G167" s="88" t="str">
        <f t="shared" si="491"/>
        <v/>
      </c>
      <c r="H167" s="89"/>
      <c r="I167" s="90"/>
      <c r="J167" s="92" t="str">
        <f t="shared" si="492"/>
        <v/>
      </c>
      <c r="K167" s="93"/>
      <c r="L167" s="93"/>
      <c r="M167" s="93"/>
      <c r="N167" s="94"/>
      <c r="O167" s="92" t="str">
        <f t="shared" si="493"/>
        <v/>
      </c>
      <c r="P167" s="93"/>
      <c r="Q167" s="93"/>
      <c r="R167" s="93"/>
      <c r="S167" s="94"/>
      <c r="T167" s="92" t="str">
        <f t="shared" si="494"/>
        <v/>
      </c>
      <c r="U167" s="93"/>
      <c r="V167" s="93"/>
      <c r="W167" s="93"/>
      <c r="X167" s="93"/>
      <c r="Y167" s="95"/>
      <c r="Z167" s="96" t="str">
        <f t="shared" ref="Z167" si="575">IF(AND(Z161&lt;S$8,AR$8=1),Z161+1,"")</f>
        <v/>
      </c>
      <c r="AA167" s="97"/>
      <c r="AB167" s="98"/>
      <c r="AC167" s="85" t="str">
        <f t="shared" ref="AC167" si="576">IF(AND(Z161&lt;S$8,AR$8=1),IF(Z167=S$8,AM161,J$13-AH167),"")</f>
        <v/>
      </c>
      <c r="AD167" s="86"/>
      <c r="AE167" s="86"/>
      <c r="AF167" s="86"/>
      <c r="AG167" s="99"/>
      <c r="AH167" s="85" t="str">
        <f t="shared" ref="AH167" si="577">IF(AND(Z161&lt;S$8,AR$8=1),TRUNC(AM161*AR$7),"")</f>
        <v/>
      </c>
      <c r="AI167" s="86"/>
      <c r="AJ167" s="86"/>
      <c r="AK167" s="86"/>
      <c r="AL167" s="99"/>
      <c r="AM167" s="85" t="str">
        <f t="shared" ref="AM167" si="578">IF(AND(Z161&lt;S$8,AR$8=1),IF(Z167=S$8,0,AM161-AC167),IF(AM166&gt;0,AM166,""))</f>
        <v/>
      </c>
      <c r="AN167" s="86"/>
      <c r="AO167" s="86"/>
      <c r="AP167" s="86"/>
      <c r="AQ167" s="86"/>
      <c r="AR167" s="87"/>
      <c r="AS167" s="86" t="str">
        <f t="shared" si="488"/>
        <v/>
      </c>
      <c r="AT167" s="86"/>
      <c r="AU167" s="86"/>
      <c r="AV167" s="86"/>
      <c r="AW167" s="86"/>
      <c r="AX167" s="87"/>
    </row>
    <row r="168" spans="2:50" ht="15" customHeight="1" x14ac:dyDescent="0.4">
      <c r="B168" s="43" t="str">
        <f t="shared" si="489"/>
        <v/>
      </c>
      <c r="C168" s="44"/>
      <c r="D168" s="45"/>
      <c r="E168" s="46" t="str">
        <f t="shared" si="490"/>
        <v/>
      </c>
      <c r="F168" s="44"/>
      <c r="G168" s="43" t="str">
        <f t="shared" si="491"/>
        <v/>
      </c>
      <c r="H168" s="44"/>
      <c r="I168" s="45"/>
      <c r="J168" s="47" t="str">
        <f t="shared" si="492"/>
        <v/>
      </c>
      <c r="K168" s="48"/>
      <c r="L168" s="48"/>
      <c r="M168" s="48"/>
      <c r="N168" s="49"/>
      <c r="O168" s="47" t="str">
        <f t="shared" si="493"/>
        <v/>
      </c>
      <c r="P168" s="48"/>
      <c r="Q168" s="48"/>
      <c r="R168" s="48"/>
      <c r="S168" s="49"/>
      <c r="T168" s="47" t="str">
        <f t="shared" si="494"/>
        <v/>
      </c>
      <c r="U168" s="48"/>
      <c r="V168" s="48"/>
      <c r="W168" s="48"/>
      <c r="X168" s="48"/>
      <c r="Y168" s="50"/>
      <c r="Z168" s="51" t="str">
        <f t="shared" ref="Z168" si="579">IF(AND(Z162&lt;S$8,AR$8=2),Z162+1,"")</f>
        <v/>
      </c>
      <c r="AA168" s="52"/>
      <c r="AB168" s="53"/>
      <c r="AC168" s="25" t="str">
        <f t="shared" ref="AC168" si="580">IF(AND(Z162&lt;S$8,AR$8=2),IF(Z168=S$8,AM162,J$13-AH168),"")</f>
        <v/>
      </c>
      <c r="AD168" s="26"/>
      <c r="AE168" s="26"/>
      <c r="AF168" s="26"/>
      <c r="AG168" s="54"/>
      <c r="AH168" s="25" t="str">
        <f t="shared" ref="AH168" si="581">IF(AND(Z162&lt;S$8,AR$8=2),TRUNC(AM162*AR$7),"")</f>
        <v/>
      </c>
      <c r="AI168" s="26"/>
      <c r="AJ168" s="26"/>
      <c r="AK168" s="26"/>
      <c r="AL168" s="54"/>
      <c r="AM168" s="25" t="str">
        <f t="shared" ref="AM168" si="582">IF(AND(Z162&lt;S$8,AR$8=2),IF(Z168=S$8,0,AM162-AC168),IF(AM167&gt;0,AM167,""))</f>
        <v/>
      </c>
      <c r="AN168" s="26"/>
      <c r="AO168" s="26"/>
      <c r="AP168" s="26"/>
      <c r="AQ168" s="26"/>
      <c r="AR168" s="27"/>
      <c r="AS168" s="26" t="str">
        <f t="shared" si="488"/>
        <v/>
      </c>
      <c r="AT168" s="26"/>
      <c r="AU168" s="26"/>
      <c r="AV168" s="26"/>
      <c r="AW168" s="26"/>
      <c r="AX168" s="27"/>
    </row>
    <row r="169" spans="2:50" ht="15" customHeight="1" x14ac:dyDescent="0.4">
      <c r="B169" s="43" t="str">
        <f t="shared" si="489"/>
        <v/>
      </c>
      <c r="C169" s="44"/>
      <c r="D169" s="45"/>
      <c r="E169" s="46" t="str">
        <f t="shared" si="490"/>
        <v/>
      </c>
      <c r="F169" s="44"/>
      <c r="G169" s="43" t="str">
        <f t="shared" si="491"/>
        <v/>
      </c>
      <c r="H169" s="44"/>
      <c r="I169" s="45"/>
      <c r="J169" s="47" t="str">
        <f t="shared" si="492"/>
        <v/>
      </c>
      <c r="K169" s="48"/>
      <c r="L169" s="48"/>
      <c r="M169" s="48"/>
      <c r="N169" s="49"/>
      <c r="O169" s="47" t="str">
        <f t="shared" si="493"/>
        <v/>
      </c>
      <c r="P169" s="48"/>
      <c r="Q169" s="48"/>
      <c r="R169" s="48"/>
      <c r="S169" s="49"/>
      <c r="T169" s="47" t="str">
        <f t="shared" si="494"/>
        <v/>
      </c>
      <c r="U169" s="48"/>
      <c r="V169" s="48"/>
      <c r="W169" s="48"/>
      <c r="X169" s="48"/>
      <c r="Y169" s="50"/>
      <c r="Z169" s="51" t="str">
        <f t="shared" ref="Z169" si="583">IF(AND(Z163&lt;S$8,AR$8=3),Z163+1,"")</f>
        <v/>
      </c>
      <c r="AA169" s="52"/>
      <c r="AB169" s="53"/>
      <c r="AC169" s="25" t="str">
        <f t="shared" ref="AC169" si="584">IF(AND(Z163&lt;S$8,AR$8=3),IF(Z169=S$8,AM163,J$13-AH169),"")</f>
        <v/>
      </c>
      <c r="AD169" s="26"/>
      <c r="AE169" s="26"/>
      <c r="AF169" s="26"/>
      <c r="AG169" s="54"/>
      <c r="AH169" s="25" t="str">
        <f t="shared" ref="AH169" si="585">IF(AND(Z163&lt;S$8,AR$8=3),TRUNC(AM163*AR$7),"")</f>
        <v/>
      </c>
      <c r="AI169" s="26"/>
      <c r="AJ169" s="26"/>
      <c r="AK169" s="26"/>
      <c r="AL169" s="54"/>
      <c r="AM169" s="25" t="str">
        <f t="shared" ref="AM169" si="586">IF(AND(Z163&lt;S$8,AR$8=3),IF(Z169=S$8,0,AM163-AC169),IF(AM168&gt;0,AM168,""))</f>
        <v/>
      </c>
      <c r="AN169" s="26"/>
      <c r="AO169" s="26"/>
      <c r="AP169" s="26"/>
      <c r="AQ169" s="26"/>
      <c r="AR169" s="27"/>
      <c r="AS169" s="26" t="str">
        <f t="shared" si="488"/>
        <v/>
      </c>
      <c r="AT169" s="26"/>
      <c r="AU169" s="26"/>
      <c r="AV169" s="26"/>
      <c r="AW169" s="26"/>
      <c r="AX169" s="27"/>
    </row>
    <row r="170" spans="2:50" ht="15" customHeight="1" x14ac:dyDescent="0.4">
      <c r="B170" s="43" t="str">
        <f t="shared" si="489"/>
        <v/>
      </c>
      <c r="C170" s="44"/>
      <c r="D170" s="45"/>
      <c r="E170" s="46" t="str">
        <f t="shared" si="490"/>
        <v/>
      </c>
      <c r="F170" s="44"/>
      <c r="G170" s="43" t="str">
        <f t="shared" si="491"/>
        <v/>
      </c>
      <c r="H170" s="44"/>
      <c r="I170" s="45"/>
      <c r="J170" s="47" t="str">
        <f t="shared" si="492"/>
        <v/>
      </c>
      <c r="K170" s="48"/>
      <c r="L170" s="48"/>
      <c r="M170" s="48"/>
      <c r="N170" s="49"/>
      <c r="O170" s="47" t="str">
        <f t="shared" si="493"/>
        <v/>
      </c>
      <c r="P170" s="48"/>
      <c r="Q170" s="48"/>
      <c r="R170" s="48"/>
      <c r="S170" s="49"/>
      <c r="T170" s="47" t="str">
        <f t="shared" si="494"/>
        <v/>
      </c>
      <c r="U170" s="48"/>
      <c r="V170" s="48"/>
      <c r="W170" s="48"/>
      <c r="X170" s="48"/>
      <c r="Y170" s="50"/>
      <c r="Z170" s="51" t="str">
        <f t="shared" ref="Z170" si="587">IF(AND(Z164&lt;S$8,AR$8=4),Z164+1,"")</f>
        <v/>
      </c>
      <c r="AA170" s="52"/>
      <c r="AB170" s="53"/>
      <c r="AC170" s="25" t="str">
        <f t="shared" ref="AC170" si="588">IF(AND(Z164&lt;S$8,AR$8=4),IF(Z170=S$8,AM164,J$13-AH170),"")</f>
        <v/>
      </c>
      <c r="AD170" s="26"/>
      <c r="AE170" s="26"/>
      <c r="AF170" s="26"/>
      <c r="AG170" s="54"/>
      <c r="AH170" s="25" t="str">
        <f t="shared" ref="AH170" si="589">IF(AND(Z164&lt;S$8,AR$8=4),TRUNC(AM164*AR$7),"")</f>
        <v/>
      </c>
      <c r="AI170" s="26"/>
      <c r="AJ170" s="26"/>
      <c r="AK170" s="26"/>
      <c r="AL170" s="54"/>
      <c r="AM170" s="25" t="str">
        <f t="shared" ref="AM170" si="590">IF(AND(Z164&lt;S$8,AR$8=4),IF(Z170=S$8,0,AM164-AC170),IF(AM169&gt;0,AM169,""))</f>
        <v/>
      </c>
      <c r="AN170" s="26"/>
      <c r="AO170" s="26"/>
      <c r="AP170" s="26"/>
      <c r="AQ170" s="26"/>
      <c r="AR170" s="27"/>
      <c r="AS170" s="26" t="str">
        <f t="shared" si="488"/>
        <v/>
      </c>
      <c r="AT170" s="26"/>
      <c r="AU170" s="26"/>
      <c r="AV170" s="26"/>
      <c r="AW170" s="26"/>
      <c r="AX170" s="27"/>
    </row>
    <row r="171" spans="2:50" ht="15" customHeight="1" thickBot="1" x14ac:dyDescent="0.45">
      <c r="B171" s="73" t="str">
        <f t="shared" si="489"/>
        <v/>
      </c>
      <c r="C171" s="74"/>
      <c r="D171" s="75"/>
      <c r="E171" s="76" t="str">
        <f t="shared" si="490"/>
        <v/>
      </c>
      <c r="F171" s="74"/>
      <c r="G171" s="73" t="str">
        <f t="shared" si="491"/>
        <v/>
      </c>
      <c r="H171" s="74"/>
      <c r="I171" s="75"/>
      <c r="J171" s="77" t="str">
        <f t="shared" si="492"/>
        <v/>
      </c>
      <c r="K171" s="78"/>
      <c r="L171" s="78"/>
      <c r="M171" s="78"/>
      <c r="N171" s="79"/>
      <c r="O171" s="77" t="str">
        <f t="shared" si="493"/>
        <v/>
      </c>
      <c r="P171" s="78"/>
      <c r="Q171" s="78"/>
      <c r="R171" s="78"/>
      <c r="S171" s="79"/>
      <c r="T171" s="77" t="str">
        <f t="shared" si="494"/>
        <v/>
      </c>
      <c r="U171" s="78"/>
      <c r="V171" s="78"/>
      <c r="W171" s="78"/>
      <c r="X171" s="78"/>
      <c r="Y171" s="80"/>
      <c r="Z171" s="81" t="str">
        <f t="shared" ref="Z171" si="591">IF(AND(Z165&lt;S$8,AR$8=5),Z165+1,"")</f>
        <v/>
      </c>
      <c r="AA171" s="82"/>
      <c r="AB171" s="83"/>
      <c r="AC171" s="55" t="str">
        <f t="shared" ref="AC171" si="592">IF(AND(Z165&lt;S$8,AR$8=5),IF(Z171=S$8,AM165,J$13-AH171),"")</f>
        <v/>
      </c>
      <c r="AD171" s="56"/>
      <c r="AE171" s="56"/>
      <c r="AF171" s="56"/>
      <c r="AG171" s="84"/>
      <c r="AH171" s="55" t="str">
        <f t="shared" ref="AH171" si="593">IF(AND(Z165&lt;S$8,AR$8=5),TRUNC(AM165*AR$7),"")</f>
        <v/>
      </c>
      <c r="AI171" s="56"/>
      <c r="AJ171" s="56"/>
      <c r="AK171" s="56"/>
      <c r="AL171" s="84"/>
      <c r="AM171" s="55" t="str">
        <f t="shared" ref="AM171" si="594">IF(AND(Z165&lt;S$8,AR$8=5),IF(Z171=S$8,0,AM165-AC171),IF(AM170&gt;0,AM170,""))</f>
        <v/>
      </c>
      <c r="AN171" s="56"/>
      <c r="AO171" s="56"/>
      <c r="AP171" s="56"/>
      <c r="AQ171" s="56"/>
      <c r="AR171" s="57"/>
      <c r="AS171" s="56" t="str">
        <f t="shared" si="488"/>
        <v/>
      </c>
      <c r="AT171" s="56"/>
      <c r="AU171" s="56"/>
      <c r="AV171" s="56"/>
      <c r="AW171" s="56"/>
      <c r="AX171" s="57"/>
    </row>
    <row r="172" spans="2:50" ht="15" customHeight="1" x14ac:dyDescent="0.4">
      <c r="B172" s="88" t="str">
        <f t="shared" si="489"/>
        <v/>
      </c>
      <c r="C172" s="89"/>
      <c r="D172" s="90"/>
      <c r="E172" s="91" t="str">
        <f t="shared" si="490"/>
        <v/>
      </c>
      <c r="F172" s="89"/>
      <c r="G172" s="88" t="str">
        <f t="shared" si="491"/>
        <v/>
      </c>
      <c r="H172" s="89"/>
      <c r="I172" s="90"/>
      <c r="J172" s="92" t="str">
        <f t="shared" si="492"/>
        <v/>
      </c>
      <c r="K172" s="93"/>
      <c r="L172" s="93"/>
      <c r="M172" s="93"/>
      <c r="N172" s="94"/>
      <c r="O172" s="92" t="str">
        <f t="shared" si="493"/>
        <v/>
      </c>
      <c r="P172" s="93"/>
      <c r="Q172" s="93"/>
      <c r="R172" s="93"/>
      <c r="S172" s="94"/>
      <c r="T172" s="92" t="str">
        <f t="shared" si="494"/>
        <v/>
      </c>
      <c r="U172" s="93"/>
      <c r="V172" s="93"/>
      <c r="W172" s="93"/>
      <c r="X172" s="93"/>
      <c r="Y172" s="95"/>
      <c r="Z172" s="96" t="str">
        <f t="shared" ref="Z172" si="595">IF(AND(Z166&lt;S$8,AR$8=6),Z166+1,"")</f>
        <v/>
      </c>
      <c r="AA172" s="97"/>
      <c r="AB172" s="98"/>
      <c r="AC172" s="85" t="str">
        <f t="shared" ref="AC172" si="596">IF(AND(Z166&lt;S$8,AR$8=6),IF(Z172=S$8,AM166,J$13-AH172),"")</f>
        <v/>
      </c>
      <c r="AD172" s="86"/>
      <c r="AE172" s="86"/>
      <c r="AF172" s="86"/>
      <c r="AG172" s="99"/>
      <c r="AH172" s="85" t="str">
        <f t="shared" ref="AH172" si="597">IF(AND(Z166&lt;S$8,AR$8=6),TRUNC(AM166*AR$7),"")</f>
        <v/>
      </c>
      <c r="AI172" s="86"/>
      <c r="AJ172" s="86"/>
      <c r="AK172" s="86"/>
      <c r="AL172" s="99"/>
      <c r="AM172" s="85" t="str">
        <f t="shared" ref="AM172" si="598">IF(AND(Z166&lt;S$8,AR$8=6),IF(Z172=S$8,0,AM166-AC172),IF(AM171&gt;0,AM171,""))</f>
        <v/>
      </c>
      <c r="AN172" s="86"/>
      <c r="AO172" s="86"/>
      <c r="AP172" s="86"/>
      <c r="AQ172" s="86"/>
      <c r="AR172" s="87"/>
      <c r="AS172" s="86" t="str">
        <f t="shared" si="488"/>
        <v/>
      </c>
      <c r="AT172" s="86"/>
      <c r="AU172" s="86"/>
      <c r="AV172" s="86"/>
      <c r="AW172" s="86"/>
      <c r="AX172" s="87"/>
    </row>
    <row r="173" spans="2:50" ht="15" customHeight="1" x14ac:dyDescent="0.4">
      <c r="B173" s="43" t="str">
        <f t="shared" si="489"/>
        <v/>
      </c>
      <c r="C173" s="44"/>
      <c r="D173" s="45"/>
      <c r="E173" s="46" t="str">
        <f t="shared" si="490"/>
        <v/>
      </c>
      <c r="F173" s="44"/>
      <c r="G173" s="43" t="str">
        <f t="shared" si="491"/>
        <v/>
      </c>
      <c r="H173" s="44"/>
      <c r="I173" s="45"/>
      <c r="J173" s="47" t="str">
        <f t="shared" si="492"/>
        <v/>
      </c>
      <c r="K173" s="48"/>
      <c r="L173" s="48"/>
      <c r="M173" s="48"/>
      <c r="N173" s="49"/>
      <c r="O173" s="47" t="str">
        <f t="shared" si="493"/>
        <v/>
      </c>
      <c r="P173" s="48"/>
      <c r="Q173" s="48"/>
      <c r="R173" s="48"/>
      <c r="S173" s="49"/>
      <c r="T173" s="47" t="str">
        <f t="shared" si="494"/>
        <v/>
      </c>
      <c r="U173" s="48"/>
      <c r="V173" s="48"/>
      <c r="W173" s="48"/>
      <c r="X173" s="48"/>
      <c r="Y173" s="50"/>
      <c r="Z173" s="51" t="str">
        <f t="shared" ref="Z173" si="599">IF(AND(Z167&lt;S$8,AR$8=1),Z167+1,"")</f>
        <v/>
      </c>
      <c r="AA173" s="52"/>
      <c r="AB173" s="53"/>
      <c r="AC173" s="25" t="str">
        <f t="shared" ref="AC173" si="600">IF(AND(Z167&lt;S$8,AR$8=1),IF(Z173=S$8,AM167,J$13-AH173),"")</f>
        <v/>
      </c>
      <c r="AD173" s="26"/>
      <c r="AE173" s="26"/>
      <c r="AF173" s="26"/>
      <c r="AG173" s="54"/>
      <c r="AH173" s="25" t="str">
        <f t="shared" ref="AH173" si="601">IF(AND(Z167&lt;S$8,AR$8=1),TRUNC(AM167*AR$7),"")</f>
        <v/>
      </c>
      <c r="AI173" s="26"/>
      <c r="AJ173" s="26"/>
      <c r="AK173" s="26"/>
      <c r="AL173" s="54"/>
      <c r="AM173" s="25" t="str">
        <f t="shared" ref="AM173" si="602">IF(AND(Z167&lt;S$8,AR$8=1),IF(Z173=S$8,0,AM167-AC173),IF(AM172&gt;0,AM172,""))</f>
        <v/>
      </c>
      <c r="AN173" s="26"/>
      <c r="AO173" s="26"/>
      <c r="AP173" s="26"/>
      <c r="AQ173" s="26"/>
      <c r="AR173" s="27"/>
      <c r="AS173" s="26" t="str">
        <f t="shared" si="488"/>
        <v/>
      </c>
      <c r="AT173" s="26"/>
      <c r="AU173" s="26"/>
      <c r="AV173" s="26"/>
      <c r="AW173" s="26"/>
      <c r="AX173" s="27"/>
    </row>
    <row r="174" spans="2:50" ht="15" customHeight="1" x14ac:dyDescent="0.4">
      <c r="B174" s="43" t="str">
        <f t="shared" si="489"/>
        <v/>
      </c>
      <c r="C174" s="44"/>
      <c r="D174" s="45"/>
      <c r="E174" s="46" t="str">
        <f t="shared" si="490"/>
        <v/>
      </c>
      <c r="F174" s="44"/>
      <c r="G174" s="43" t="str">
        <f t="shared" si="491"/>
        <v/>
      </c>
      <c r="H174" s="44"/>
      <c r="I174" s="45"/>
      <c r="J174" s="47" t="str">
        <f t="shared" si="492"/>
        <v/>
      </c>
      <c r="K174" s="48"/>
      <c r="L174" s="48"/>
      <c r="M174" s="48"/>
      <c r="N174" s="49"/>
      <c r="O174" s="47" t="str">
        <f t="shared" si="493"/>
        <v/>
      </c>
      <c r="P174" s="48"/>
      <c r="Q174" s="48"/>
      <c r="R174" s="48"/>
      <c r="S174" s="49"/>
      <c r="T174" s="47" t="str">
        <f t="shared" si="494"/>
        <v/>
      </c>
      <c r="U174" s="48"/>
      <c r="V174" s="48"/>
      <c r="W174" s="48"/>
      <c r="X174" s="48"/>
      <c r="Y174" s="50"/>
      <c r="Z174" s="51" t="str">
        <f t="shared" ref="Z174" si="603">IF(AND(Z168&lt;S$8,AR$8=2),Z168+1,"")</f>
        <v/>
      </c>
      <c r="AA174" s="52"/>
      <c r="AB174" s="53"/>
      <c r="AC174" s="25" t="str">
        <f t="shared" ref="AC174" si="604">IF(AND(Z168&lt;S$8,AR$8=2),IF(Z174=S$8,AM168,J$13-AH174),"")</f>
        <v/>
      </c>
      <c r="AD174" s="26"/>
      <c r="AE174" s="26"/>
      <c r="AF174" s="26"/>
      <c r="AG174" s="54"/>
      <c r="AH174" s="25" t="str">
        <f t="shared" ref="AH174" si="605">IF(AND(Z168&lt;S$8,AR$8=2),TRUNC(AM168*AR$7),"")</f>
        <v/>
      </c>
      <c r="AI174" s="26"/>
      <c r="AJ174" s="26"/>
      <c r="AK174" s="26"/>
      <c r="AL174" s="54"/>
      <c r="AM174" s="25" t="str">
        <f t="shared" ref="AM174" si="606">IF(AND(Z168&lt;S$8,AR$8=2),IF(Z174=S$8,0,AM168-AC174),IF(AM173&gt;0,AM173,""))</f>
        <v/>
      </c>
      <c r="AN174" s="26"/>
      <c r="AO174" s="26"/>
      <c r="AP174" s="26"/>
      <c r="AQ174" s="26"/>
      <c r="AR174" s="27"/>
      <c r="AS174" s="26" t="str">
        <f t="shared" si="488"/>
        <v/>
      </c>
      <c r="AT174" s="26"/>
      <c r="AU174" s="26"/>
      <c r="AV174" s="26"/>
      <c r="AW174" s="26"/>
      <c r="AX174" s="27"/>
    </row>
    <row r="175" spans="2:50" ht="15" customHeight="1" x14ac:dyDescent="0.4">
      <c r="B175" s="43" t="str">
        <f t="shared" si="489"/>
        <v/>
      </c>
      <c r="C175" s="44"/>
      <c r="D175" s="45"/>
      <c r="E175" s="46" t="str">
        <f t="shared" si="490"/>
        <v/>
      </c>
      <c r="F175" s="44"/>
      <c r="G175" s="43" t="str">
        <f t="shared" si="491"/>
        <v/>
      </c>
      <c r="H175" s="44"/>
      <c r="I175" s="45"/>
      <c r="J175" s="47" t="str">
        <f t="shared" si="492"/>
        <v/>
      </c>
      <c r="K175" s="48"/>
      <c r="L175" s="48"/>
      <c r="M175" s="48"/>
      <c r="N175" s="49"/>
      <c r="O175" s="47" t="str">
        <f t="shared" si="493"/>
        <v/>
      </c>
      <c r="P175" s="48"/>
      <c r="Q175" s="48"/>
      <c r="R175" s="48"/>
      <c r="S175" s="49"/>
      <c r="T175" s="47" t="str">
        <f t="shared" si="494"/>
        <v/>
      </c>
      <c r="U175" s="48"/>
      <c r="V175" s="48"/>
      <c r="W175" s="48"/>
      <c r="X175" s="48"/>
      <c r="Y175" s="50"/>
      <c r="Z175" s="51" t="str">
        <f t="shared" ref="Z175" si="607">IF(AND(Z169&lt;S$8,AR$8=3),Z169+1,"")</f>
        <v/>
      </c>
      <c r="AA175" s="52"/>
      <c r="AB175" s="53"/>
      <c r="AC175" s="25" t="str">
        <f t="shared" ref="AC175" si="608">IF(AND(Z169&lt;S$8,AR$8=3),IF(Z175=S$8,AM169,J$13-AH175),"")</f>
        <v/>
      </c>
      <c r="AD175" s="26"/>
      <c r="AE175" s="26"/>
      <c r="AF175" s="26"/>
      <c r="AG175" s="54"/>
      <c r="AH175" s="25" t="str">
        <f t="shared" ref="AH175" si="609">IF(AND(Z169&lt;S$8,AR$8=3),TRUNC(AM169*AR$7),"")</f>
        <v/>
      </c>
      <c r="AI175" s="26"/>
      <c r="AJ175" s="26"/>
      <c r="AK175" s="26"/>
      <c r="AL175" s="54"/>
      <c r="AM175" s="25" t="str">
        <f t="shared" ref="AM175" si="610">IF(AND(Z169&lt;S$8,AR$8=3),IF(Z175=S$8,0,AM169-AC175),IF(AM174&gt;0,AM174,""))</f>
        <v/>
      </c>
      <c r="AN175" s="26"/>
      <c r="AO175" s="26"/>
      <c r="AP175" s="26"/>
      <c r="AQ175" s="26"/>
      <c r="AR175" s="27"/>
      <c r="AS175" s="26" t="str">
        <f t="shared" si="488"/>
        <v/>
      </c>
      <c r="AT175" s="26"/>
      <c r="AU175" s="26"/>
      <c r="AV175" s="26"/>
      <c r="AW175" s="26"/>
      <c r="AX175" s="27"/>
    </row>
    <row r="176" spans="2:50" ht="15" customHeight="1" thickBot="1" x14ac:dyDescent="0.45">
      <c r="B176" s="73" t="str">
        <f t="shared" si="489"/>
        <v/>
      </c>
      <c r="C176" s="74"/>
      <c r="D176" s="75"/>
      <c r="E176" s="76" t="str">
        <f t="shared" si="490"/>
        <v/>
      </c>
      <c r="F176" s="74"/>
      <c r="G176" s="73" t="str">
        <f t="shared" si="491"/>
        <v/>
      </c>
      <c r="H176" s="74"/>
      <c r="I176" s="75"/>
      <c r="J176" s="77" t="str">
        <f t="shared" si="492"/>
        <v/>
      </c>
      <c r="K176" s="78"/>
      <c r="L176" s="78"/>
      <c r="M176" s="78"/>
      <c r="N176" s="79"/>
      <c r="O176" s="77" t="str">
        <f t="shared" si="493"/>
        <v/>
      </c>
      <c r="P176" s="78"/>
      <c r="Q176" s="78"/>
      <c r="R176" s="78"/>
      <c r="S176" s="79"/>
      <c r="T176" s="77" t="str">
        <f t="shared" si="494"/>
        <v/>
      </c>
      <c r="U176" s="78"/>
      <c r="V176" s="78"/>
      <c r="W176" s="78"/>
      <c r="X176" s="78"/>
      <c r="Y176" s="80"/>
      <c r="Z176" s="81" t="str">
        <f t="shared" ref="Z176" si="611">IF(AND(Z170&lt;S$8,AR$8=4),Z170+1,"")</f>
        <v/>
      </c>
      <c r="AA176" s="82"/>
      <c r="AB176" s="83"/>
      <c r="AC176" s="55" t="str">
        <f t="shared" ref="AC176" si="612">IF(AND(Z170&lt;S$8,AR$8=4),IF(Z176=S$8,AM170,J$13-AH176),"")</f>
        <v/>
      </c>
      <c r="AD176" s="56"/>
      <c r="AE176" s="56"/>
      <c r="AF176" s="56"/>
      <c r="AG176" s="84"/>
      <c r="AH176" s="55" t="str">
        <f t="shared" ref="AH176" si="613">IF(AND(Z170&lt;S$8,AR$8=4),TRUNC(AM170*AR$7),"")</f>
        <v/>
      </c>
      <c r="AI176" s="56"/>
      <c r="AJ176" s="56"/>
      <c r="AK176" s="56"/>
      <c r="AL176" s="84"/>
      <c r="AM176" s="55" t="str">
        <f t="shared" ref="AM176" si="614">IF(AND(Z170&lt;S$8,AR$8=4),IF(Z176=S$8,0,AM170-AC176),IF(AM175&gt;0,AM175,""))</f>
        <v/>
      </c>
      <c r="AN176" s="56"/>
      <c r="AO176" s="56"/>
      <c r="AP176" s="56"/>
      <c r="AQ176" s="56"/>
      <c r="AR176" s="57"/>
      <c r="AS176" s="56" t="str">
        <f t="shared" si="488"/>
        <v/>
      </c>
      <c r="AT176" s="56"/>
      <c r="AU176" s="56"/>
      <c r="AV176" s="56"/>
      <c r="AW176" s="56"/>
      <c r="AX176" s="57"/>
    </row>
    <row r="177" spans="2:50" ht="15" customHeight="1" x14ac:dyDescent="0.4">
      <c r="B177" s="88" t="str">
        <f t="shared" si="489"/>
        <v/>
      </c>
      <c r="C177" s="89"/>
      <c r="D177" s="90"/>
      <c r="E177" s="91" t="str">
        <f t="shared" si="490"/>
        <v/>
      </c>
      <c r="F177" s="89"/>
      <c r="G177" s="88" t="str">
        <f t="shared" si="491"/>
        <v/>
      </c>
      <c r="H177" s="89"/>
      <c r="I177" s="90"/>
      <c r="J177" s="92" t="str">
        <f t="shared" si="492"/>
        <v/>
      </c>
      <c r="K177" s="93"/>
      <c r="L177" s="93"/>
      <c r="M177" s="93"/>
      <c r="N177" s="94"/>
      <c r="O177" s="92" t="str">
        <f t="shared" si="493"/>
        <v/>
      </c>
      <c r="P177" s="93"/>
      <c r="Q177" s="93"/>
      <c r="R177" s="93"/>
      <c r="S177" s="94"/>
      <c r="T177" s="92" t="str">
        <f t="shared" si="494"/>
        <v/>
      </c>
      <c r="U177" s="93"/>
      <c r="V177" s="93"/>
      <c r="W177" s="93"/>
      <c r="X177" s="93"/>
      <c r="Y177" s="95"/>
      <c r="Z177" s="96" t="str">
        <f t="shared" ref="Z177" si="615">IF(AND(Z171&lt;S$8,AR$8=5),Z171+1,"")</f>
        <v/>
      </c>
      <c r="AA177" s="97"/>
      <c r="AB177" s="98"/>
      <c r="AC177" s="85" t="str">
        <f t="shared" ref="AC177" si="616">IF(AND(Z171&lt;S$8,AR$8=5),IF(Z177=S$8,AM171,J$13-AH177),"")</f>
        <v/>
      </c>
      <c r="AD177" s="86"/>
      <c r="AE177" s="86"/>
      <c r="AF177" s="86"/>
      <c r="AG177" s="99"/>
      <c r="AH177" s="85" t="str">
        <f t="shared" ref="AH177" si="617">IF(AND(Z171&lt;S$8,AR$8=5),TRUNC(AM171*AR$7),"")</f>
        <v/>
      </c>
      <c r="AI177" s="86"/>
      <c r="AJ177" s="86"/>
      <c r="AK177" s="86"/>
      <c r="AL177" s="99"/>
      <c r="AM177" s="85" t="str">
        <f t="shared" ref="AM177" si="618">IF(AND(Z171&lt;S$8,AR$8=5),IF(Z177=S$8,0,AM171-AC177),IF(AM176&gt;0,AM176,""))</f>
        <v/>
      </c>
      <c r="AN177" s="86"/>
      <c r="AO177" s="86"/>
      <c r="AP177" s="86"/>
      <c r="AQ177" s="86"/>
      <c r="AR177" s="87"/>
      <c r="AS177" s="86" t="str">
        <f t="shared" si="488"/>
        <v/>
      </c>
      <c r="AT177" s="86"/>
      <c r="AU177" s="86"/>
      <c r="AV177" s="86"/>
      <c r="AW177" s="86"/>
      <c r="AX177" s="87"/>
    </row>
    <row r="178" spans="2:50" ht="15" customHeight="1" x14ac:dyDescent="0.4">
      <c r="B178" s="43" t="str">
        <f t="shared" si="489"/>
        <v/>
      </c>
      <c r="C178" s="44"/>
      <c r="D178" s="45"/>
      <c r="E178" s="46" t="str">
        <f t="shared" si="490"/>
        <v/>
      </c>
      <c r="F178" s="44"/>
      <c r="G178" s="43" t="str">
        <f t="shared" si="491"/>
        <v/>
      </c>
      <c r="H178" s="44"/>
      <c r="I178" s="45"/>
      <c r="J178" s="47" t="str">
        <f t="shared" si="492"/>
        <v/>
      </c>
      <c r="K178" s="48"/>
      <c r="L178" s="48"/>
      <c r="M178" s="48"/>
      <c r="N178" s="49"/>
      <c r="O178" s="47" t="str">
        <f t="shared" si="493"/>
        <v/>
      </c>
      <c r="P178" s="48"/>
      <c r="Q178" s="48"/>
      <c r="R178" s="48"/>
      <c r="S178" s="49"/>
      <c r="T178" s="47" t="str">
        <f t="shared" si="494"/>
        <v/>
      </c>
      <c r="U178" s="48"/>
      <c r="V178" s="48"/>
      <c r="W178" s="48"/>
      <c r="X178" s="48"/>
      <c r="Y178" s="50"/>
      <c r="Z178" s="51" t="str">
        <f t="shared" ref="Z178" si="619">IF(AND(Z172&lt;S$8,AR$8=6),Z172+1,"")</f>
        <v/>
      </c>
      <c r="AA178" s="52"/>
      <c r="AB178" s="53"/>
      <c r="AC178" s="25" t="str">
        <f t="shared" ref="AC178" si="620">IF(AND(Z172&lt;S$8,AR$8=6),IF(Z178=S$8,AM172,J$13-AH178),"")</f>
        <v/>
      </c>
      <c r="AD178" s="26"/>
      <c r="AE178" s="26"/>
      <c r="AF178" s="26"/>
      <c r="AG178" s="54"/>
      <c r="AH178" s="25" t="str">
        <f t="shared" ref="AH178" si="621">IF(AND(Z172&lt;S$8,AR$8=6),TRUNC(AM172*AR$7),"")</f>
        <v/>
      </c>
      <c r="AI178" s="26"/>
      <c r="AJ178" s="26"/>
      <c r="AK178" s="26"/>
      <c r="AL178" s="54"/>
      <c r="AM178" s="25" t="str">
        <f t="shared" ref="AM178" si="622">IF(AND(Z172&lt;S$8,AR$8=6),IF(Z178=S$8,0,AM172-AC178),IF(AM177&gt;0,AM177,""))</f>
        <v/>
      </c>
      <c r="AN178" s="26"/>
      <c r="AO178" s="26"/>
      <c r="AP178" s="26"/>
      <c r="AQ178" s="26"/>
      <c r="AR178" s="27"/>
      <c r="AS178" s="26" t="str">
        <f t="shared" si="488"/>
        <v/>
      </c>
      <c r="AT178" s="26"/>
      <c r="AU178" s="26"/>
      <c r="AV178" s="26"/>
      <c r="AW178" s="26"/>
      <c r="AX178" s="27"/>
    </row>
    <row r="179" spans="2:50" ht="15" customHeight="1" x14ac:dyDescent="0.4">
      <c r="B179" s="43" t="str">
        <f t="shared" si="489"/>
        <v/>
      </c>
      <c r="C179" s="44"/>
      <c r="D179" s="45"/>
      <c r="E179" s="46" t="str">
        <f t="shared" si="490"/>
        <v/>
      </c>
      <c r="F179" s="44"/>
      <c r="G179" s="43" t="str">
        <f t="shared" si="491"/>
        <v/>
      </c>
      <c r="H179" s="44"/>
      <c r="I179" s="45"/>
      <c r="J179" s="47" t="str">
        <f t="shared" si="492"/>
        <v/>
      </c>
      <c r="K179" s="48"/>
      <c r="L179" s="48"/>
      <c r="M179" s="48"/>
      <c r="N179" s="49"/>
      <c r="O179" s="47" t="str">
        <f t="shared" si="493"/>
        <v/>
      </c>
      <c r="P179" s="48"/>
      <c r="Q179" s="48"/>
      <c r="R179" s="48"/>
      <c r="S179" s="49"/>
      <c r="T179" s="47" t="str">
        <f t="shared" si="494"/>
        <v/>
      </c>
      <c r="U179" s="48"/>
      <c r="V179" s="48"/>
      <c r="W179" s="48"/>
      <c r="X179" s="48"/>
      <c r="Y179" s="50"/>
      <c r="Z179" s="51" t="str">
        <f t="shared" ref="Z179" si="623">IF(AND(Z173&lt;S$8,AR$8=1),Z173+1,"")</f>
        <v/>
      </c>
      <c r="AA179" s="52"/>
      <c r="AB179" s="53"/>
      <c r="AC179" s="25" t="str">
        <f t="shared" ref="AC179" si="624">IF(AND(Z173&lt;S$8,AR$8=1),IF(Z179=S$8,AM173,J$13-AH179),"")</f>
        <v/>
      </c>
      <c r="AD179" s="26"/>
      <c r="AE179" s="26"/>
      <c r="AF179" s="26"/>
      <c r="AG179" s="54"/>
      <c r="AH179" s="25" t="str">
        <f t="shared" ref="AH179" si="625">IF(AND(Z173&lt;S$8,AR$8=1),TRUNC(AM173*AR$7),"")</f>
        <v/>
      </c>
      <c r="AI179" s="26"/>
      <c r="AJ179" s="26"/>
      <c r="AK179" s="26"/>
      <c r="AL179" s="54"/>
      <c r="AM179" s="25" t="str">
        <f t="shared" ref="AM179" si="626">IF(AND(Z173&lt;S$8,AR$8=1),IF(Z179=S$8,0,AM173-AC179),IF(AM178&gt;0,AM178,""))</f>
        <v/>
      </c>
      <c r="AN179" s="26"/>
      <c r="AO179" s="26"/>
      <c r="AP179" s="26"/>
      <c r="AQ179" s="26"/>
      <c r="AR179" s="27"/>
      <c r="AS179" s="26" t="str">
        <f t="shared" si="488"/>
        <v/>
      </c>
      <c r="AT179" s="26"/>
      <c r="AU179" s="26"/>
      <c r="AV179" s="26"/>
      <c r="AW179" s="26"/>
      <c r="AX179" s="27"/>
    </row>
    <row r="180" spans="2:50" ht="15" customHeight="1" x14ac:dyDescent="0.4">
      <c r="B180" s="43" t="str">
        <f t="shared" si="489"/>
        <v/>
      </c>
      <c r="C180" s="44"/>
      <c r="D180" s="45"/>
      <c r="E180" s="46" t="str">
        <f t="shared" si="490"/>
        <v/>
      </c>
      <c r="F180" s="44"/>
      <c r="G180" s="43" t="str">
        <f t="shared" si="491"/>
        <v/>
      </c>
      <c r="H180" s="44"/>
      <c r="I180" s="45"/>
      <c r="J180" s="47" t="str">
        <f t="shared" si="492"/>
        <v/>
      </c>
      <c r="K180" s="48"/>
      <c r="L180" s="48"/>
      <c r="M180" s="48"/>
      <c r="N180" s="49"/>
      <c r="O180" s="47" t="str">
        <f t="shared" si="493"/>
        <v/>
      </c>
      <c r="P180" s="48"/>
      <c r="Q180" s="48"/>
      <c r="R180" s="48"/>
      <c r="S180" s="49"/>
      <c r="T180" s="47" t="str">
        <f t="shared" si="494"/>
        <v/>
      </c>
      <c r="U180" s="48"/>
      <c r="V180" s="48"/>
      <c r="W180" s="48"/>
      <c r="X180" s="48"/>
      <c r="Y180" s="50"/>
      <c r="Z180" s="51" t="str">
        <f t="shared" ref="Z180" si="627">IF(AND(Z174&lt;S$8,AR$8=2),Z174+1,"")</f>
        <v/>
      </c>
      <c r="AA180" s="52"/>
      <c r="AB180" s="53"/>
      <c r="AC180" s="25" t="str">
        <f t="shared" ref="AC180" si="628">IF(AND(Z174&lt;S$8,AR$8=2),IF(Z180=S$8,AM174,J$13-AH180),"")</f>
        <v/>
      </c>
      <c r="AD180" s="26"/>
      <c r="AE180" s="26"/>
      <c r="AF180" s="26"/>
      <c r="AG180" s="54"/>
      <c r="AH180" s="25" t="str">
        <f t="shared" ref="AH180" si="629">IF(AND(Z174&lt;S$8,AR$8=2),TRUNC(AM174*AR$7),"")</f>
        <v/>
      </c>
      <c r="AI180" s="26"/>
      <c r="AJ180" s="26"/>
      <c r="AK180" s="26"/>
      <c r="AL180" s="54"/>
      <c r="AM180" s="25" t="str">
        <f t="shared" ref="AM180" si="630">IF(AND(Z174&lt;S$8,AR$8=2),IF(Z180=S$8,0,AM174-AC180),IF(AM179&gt;0,AM179,""))</f>
        <v/>
      </c>
      <c r="AN180" s="26"/>
      <c r="AO180" s="26"/>
      <c r="AP180" s="26"/>
      <c r="AQ180" s="26"/>
      <c r="AR180" s="27"/>
      <c r="AS180" s="26" t="str">
        <f t="shared" si="488"/>
        <v/>
      </c>
      <c r="AT180" s="26"/>
      <c r="AU180" s="26"/>
      <c r="AV180" s="26"/>
      <c r="AW180" s="26"/>
      <c r="AX180" s="27"/>
    </row>
    <row r="181" spans="2:50" ht="15" customHeight="1" thickBot="1" x14ac:dyDescent="0.45">
      <c r="B181" s="73" t="str">
        <f t="shared" si="489"/>
        <v/>
      </c>
      <c r="C181" s="74"/>
      <c r="D181" s="75"/>
      <c r="E181" s="76" t="str">
        <f t="shared" si="490"/>
        <v/>
      </c>
      <c r="F181" s="74"/>
      <c r="G181" s="73" t="str">
        <f t="shared" si="491"/>
        <v/>
      </c>
      <c r="H181" s="74"/>
      <c r="I181" s="75"/>
      <c r="J181" s="77" t="str">
        <f t="shared" si="492"/>
        <v/>
      </c>
      <c r="K181" s="78"/>
      <c r="L181" s="78"/>
      <c r="M181" s="78"/>
      <c r="N181" s="79"/>
      <c r="O181" s="77" t="str">
        <f t="shared" si="493"/>
        <v/>
      </c>
      <c r="P181" s="78"/>
      <c r="Q181" s="78"/>
      <c r="R181" s="78"/>
      <c r="S181" s="79"/>
      <c r="T181" s="77" t="str">
        <f t="shared" si="494"/>
        <v/>
      </c>
      <c r="U181" s="78"/>
      <c r="V181" s="78"/>
      <c r="W181" s="78"/>
      <c r="X181" s="78"/>
      <c r="Y181" s="80"/>
      <c r="Z181" s="81" t="str">
        <f t="shared" ref="Z181" si="631">IF(AND(Z175&lt;S$8,AR$8=3),Z175+1,"")</f>
        <v/>
      </c>
      <c r="AA181" s="82"/>
      <c r="AB181" s="83"/>
      <c r="AC181" s="55" t="str">
        <f t="shared" ref="AC181" si="632">IF(AND(Z175&lt;S$8,AR$8=3),IF(Z181=S$8,AM175,J$13-AH181),"")</f>
        <v/>
      </c>
      <c r="AD181" s="56"/>
      <c r="AE181" s="56"/>
      <c r="AF181" s="56"/>
      <c r="AG181" s="84"/>
      <c r="AH181" s="55" t="str">
        <f t="shared" ref="AH181" si="633">IF(AND(Z175&lt;S$8,AR$8=3),TRUNC(AM175*AR$7),"")</f>
        <v/>
      </c>
      <c r="AI181" s="56"/>
      <c r="AJ181" s="56"/>
      <c r="AK181" s="56"/>
      <c r="AL181" s="84"/>
      <c r="AM181" s="55" t="str">
        <f t="shared" ref="AM181" si="634">IF(AND(Z175&lt;S$8,AR$8=3),IF(Z181=S$8,0,AM175-AC181),IF(AM180&gt;0,AM180,""))</f>
        <v/>
      </c>
      <c r="AN181" s="56"/>
      <c r="AO181" s="56"/>
      <c r="AP181" s="56"/>
      <c r="AQ181" s="56"/>
      <c r="AR181" s="57"/>
      <c r="AS181" s="56" t="str">
        <f t="shared" si="488"/>
        <v/>
      </c>
      <c r="AT181" s="56"/>
      <c r="AU181" s="56"/>
      <c r="AV181" s="56"/>
      <c r="AW181" s="56"/>
      <c r="AX181" s="57"/>
    </row>
    <row r="182" spans="2:50" ht="15" customHeight="1" x14ac:dyDescent="0.4">
      <c r="B182" s="88" t="str">
        <f t="shared" si="489"/>
        <v/>
      </c>
      <c r="C182" s="89"/>
      <c r="D182" s="90"/>
      <c r="E182" s="91" t="str">
        <f t="shared" si="490"/>
        <v/>
      </c>
      <c r="F182" s="89"/>
      <c r="G182" s="88" t="str">
        <f t="shared" si="491"/>
        <v/>
      </c>
      <c r="H182" s="89"/>
      <c r="I182" s="90"/>
      <c r="J182" s="92" t="str">
        <f t="shared" si="492"/>
        <v/>
      </c>
      <c r="K182" s="93"/>
      <c r="L182" s="93"/>
      <c r="M182" s="93"/>
      <c r="N182" s="94"/>
      <c r="O182" s="92" t="str">
        <f t="shared" si="493"/>
        <v/>
      </c>
      <c r="P182" s="93"/>
      <c r="Q182" s="93"/>
      <c r="R182" s="93"/>
      <c r="S182" s="94"/>
      <c r="T182" s="92" t="str">
        <f t="shared" si="494"/>
        <v/>
      </c>
      <c r="U182" s="93"/>
      <c r="V182" s="93"/>
      <c r="W182" s="93"/>
      <c r="X182" s="93"/>
      <c r="Y182" s="95"/>
      <c r="Z182" s="96" t="str">
        <f t="shared" ref="Z182" si="635">IF(AND(Z176&lt;S$8,AR$8=4),Z176+1,"")</f>
        <v/>
      </c>
      <c r="AA182" s="97"/>
      <c r="AB182" s="98"/>
      <c r="AC182" s="85" t="str">
        <f t="shared" ref="AC182" si="636">IF(AND(Z176&lt;S$8,AR$8=4),IF(Z182=S$8,AM176,J$13-AH182),"")</f>
        <v/>
      </c>
      <c r="AD182" s="86"/>
      <c r="AE182" s="86"/>
      <c r="AF182" s="86"/>
      <c r="AG182" s="99"/>
      <c r="AH182" s="85" t="str">
        <f t="shared" ref="AH182" si="637">IF(AND(Z176&lt;S$8,AR$8=4),TRUNC(AM176*AR$7),"")</f>
        <v/>
      </c>
      <c r="AI182" s="86"/>
      <c r="AJ182" s="86"/>
      <c r="AK182" s="86"/>
      <c r="AL182" s="99"/>
      <c r="AM182" s="85" t="str">
        <f t="shared" ref="AM182" si="638">IF(AND(Z176&lt;S$8,AR$8=4),IF(Z182=S$8,0,AM176-AC182),IF(AM181&gt;0,AM181,""))</f>
        <v/>
      </c>
      <c r="AN182" s="86"/>
      <c r="AO182" s="86"/>
      <c r="AP182" s="86"/>
      <c r="AQ182" s="86"/>
      <c r="AR182" s="87"/>
      <c r="AS182" s="86" t="str">
        <f t="shared" si="488"/>
        <v/>
      </c>
      <c r="AT182" s="86"/>
      <c r="AU182" s="86"/>
      <c r="AV182" s="86"/>
      <c r="AW182" s="86"/>
      <c r="AX182" s="87"/>
    </row>
    <row r="183" spans="2:50" ht="15" customHeight="1" x14ac:dyDescent="0.4">
      <c r="B183" s="43" t="str">
        <f t="shared" si="489"/>
        <v/>
      </c>
      <c r="C183" s="44"/>
      <c r="D183" s="45"/>
      <c r="E183" s="46" t="str">
        <f t="shared" si="490"/>
        <v/>
      </c>
      <c r="F183" s="44"/>
      <c r="G183" s="43" t="str">
        <f t="shared" si="491"/>
        <v/>
      </c>
      <c r="H183" s="44"/>
      <c r="I183" s="45"/>
      <c r="J183" s="47" t="str">
        <f t="shared" si="492"/>
        <v/>
      </c>
      <c r="K183" s="48"/>
      <c r="L183" s="48"/>
      <c r="M183" s="48"/>
      <c r="N183" s="49"/>
      <c r="O183" s="47" t="str">
        <f t="shared" si="493"/>
        <v/>
      </c>
      <c r="P183" s="48"/>
      <c r="Q183" s="48"/>
      <c r="R183" s="48"/>
      <c r="S183" s="49"/>
      <c r="T183" s="47" t="str">
        <f t="shared" si="494"/>
        <v/>
      </c>
      <c r="U183" s="48"/>
      <c r="V183" s="48"/>
      <c r="W183" s="48"/>
      <c r="X183" s="48"/>
      <c r="Y183" s="50"/>
      <c r="Z183" s="51" t="str">
        <f t="shared" ref="Z183" si="639">IF(AND(Z177&lt;S$8,AR$8=5),Z177+1,"")</f>
        <v/>
      </c>
      <c r="AA183" s="52"/>
      <c r="AB183" s="53"/>
      <c r="AC183" s="25" t="str">
        <f t="shared" ref="AC183" si="640">IF(AND(Z177&lt;S$8,AR$8=5),IF(Z183=S$8,AM177,J$13-AH183),"")</f>
        <v/>
      </c>
      <c r="AD183" s="26"/>
      <c r="AE183" s="26"/>
      <c r="AF183" s="26"/>
      <c r="AG183" s="54"/>
      <c r="AH183" s="25" t="str">
        <f t="shared" ref="AH183" si="641">IF(AND(Z177&lt;S$8,AR$8=5),TRUNC(AM177*AR$7),"")</f>
        <v/>
      </c>
      <c r="AI183" s="26"/>
      <c r="AJ183" s="26"/>
      <c r="AK183" s="26"/>
      <c r="AL183" s="54"/>
      <c r="AM183" s="25" t="str">
        <f t="shared" ref="AM183" si="642">IF(AND(Z177&lt;S$8,AR$8=5),IF(Z183=S$8,0,AM177-AC183),IF(AM182&gt;0,AM182,""))</f>
        <v/>
      </c>
      <c r="AN183" s="26"/>
      <c r="AO183" s="26"/>
      <c r="AP183" s="26"/>
      <c r="AQ183" s="26"/>
      <c r="AR183" s="27"/>
      <c r="AS183" s="26" t="str">
        <f t="shared" si="488"/>
        <v/>
      </c>
      <c r="AT183" s="26"/>
      <c r="AU183" s="26"/>
      <c r="AV183" s="26"/>
      <c r="AW183" s="26"/>
      <c r="AX183" s="27"/>
    </row>
    <row r="184" spans="2:50" ht="15" customHeight="1" x14ac:dyDescent="0.4">
      <c r="B184" s="43" t="str">
        <f t="shared" si="489"/>
        <v/>
      </c>
      <c r="C184" s="44"/>
      <c r="D184" s="45"/>
      <c r="E184" s="46" t="str">
        <f t="shared" si="490"/>
        <v/>
      </c>
      <c r="F184" s="44"/>
      <c r="G184" s="43" t="str">
        <f t="shared" si="491"/>
        <v/>
      </c>
      <c r="H184" s="44"/>
      <c r="I184" s="45"/>
      <c r="J184" s="47" t="str">
        <f t="shared" si="492"/>
        <v/>
      </c>
      <c r="K184" s="48"/>
      <c r="L184" s="48"/>
      <c r="M184" s="48"/>
      <c r="N184" s="49"/>
      <c r="O184" s="47" t="str">
        <f t="shared" si="493"/>
        <v/>
      </c>
      <c r="P184" s="48"/>
      <c r="Q184" s="48"/>
      <c r="R184" s="48"/>
      <c r="S184" s="49"/>
      <c r="T184" s="47" t="str">
        <f t="shared" si="494"/>
        <v/>
      </c>
      <c r="U184" s="48"/>
      <c r="V184" s="48"/>
      <c r="W184" s="48"/>
      <c r="X184" s="48"/>
      <c r="Y184" s="50"/>
      <c r="Z184" s="51" t="str">
        <f t="shared" ref="Z184" si="643">IF(AND(Z178&lt;S$8,AR$8=6),Z178+1,"")</f>
        <v/>
      </c>
      <c r="AA184" s="52"/>
      <c r="AB184" s="53"/>
      <c r="AC184" s="25" t="str">
        <f t="shared" ref="AC184" si="644">IF(AND(Z178&lt;S$8,AR$8=6),IF(Z184=S$8,AM178,J$13-AH184),"")</f>
        <v/>
      </c>
      <c r="AD184" s="26"/>
      <c r="AE184" s="26"/>
      <c r="AF184" s="26"/>
      <c r="AG184" s="54"/>
      <c r="AH184" s="25" t="str">
        <f t="shared" ref="AH184" si="645">IF(AND(Z178&lt;S$8,AR$8=6),TRUNC(AM178*AR$7),"")</f>
        <v/>
      </c>
      <c r="AI184" s="26"/>
      <c r="AJ184" s="26"/>
      <c r="AK184" s="26"/>
      <c r="AL184" s="54"/>
      <c r="AM184" s="25" t="str">
        <f t="shared" ref="AM184" si="646">IF(AND(Z178&lt;S$8,AR$8=6),IF(Z184=S$8,0,AM178-AC184),IF(AM183&gt;0,AM183,""))</f>
        <v/>
      </c>
      <c r="AN184" s="26"/>
      <c r="AO184" s="26"/>
      <c r="AP184" s="26"/>
      <c r="AQ184" s="26"/>
      <c r="AR184" s="27"/>
      <c r="AS184" s="26" t="str">
        <f t="shared" si="488"/>
        <v/>
      </c>
      <c r="AT184" s="26"/>
      <c r="AU184" s="26"/>
      <c r="AV184" s="26"/>
      <c r="AW184" s="26"/>
      <c r="AX184" s="27"/>
    </row>
    <row r="185" spans="2:50" ht="15" customHeight="1" x14ac:dyDescent="0.4">
      <c r="B185" s="43" t="str">
        <f t="shared" si="489"/>
        <v/>
      </c>
      <c r="C185" s="44"/>
      <c r="D185" s="45"/>
      <c r="E185" s="46" t="str">
        <f t="shared" si="490"/>
        <v/>
      </c>
      <c r="F185" s="44"/>
      <c r="G185" s="43" t="str">
        <f t="shared" si="491"/>
        <v/>
      </c>
      <c r="H185" s="44"/>
      <c r="I185" s="45"/>
      <c r="J185" s="47" t="str">
        <f t="shared" si="492"/>
        <v/>
      </c>
      <c r="K185" s="48"/>
      <c r="L185" s="48"/>
      <c r="M185" s="48"/>
      <c r="N185" s="49"/>
      <c r="O185" s="47" t="str">
        <f t="shared" si="493"/>
        <v/>
      </c>
      <c r="P185" s="48"/>
      <c r="Q185" s="48"/>
      <c r="R185" s="48"/>
      <c r="S185" s="49"/>
      <c r="T185" s="47" t="str">
        <f t="shared" si="494"/>
        <v/>
      </c>
      <c r="U185" s="48"/>
      <c r="V185" s="48"/>
      <c r="W185" s="48"/>
      <c r="X185" s="48"/>
      <c r="Y185" s="50"/>
      <c r="Z185" s="51" t="str">
        <f t="shared" ref="Z185" si="647">IF(AND(Z179&lt;S$8,AR$8=1),Z179+1,"")</f>
        <v/>
      </c>
      <c r="AA185" s="52"/>
      <c r="AB185" s="53"/>
      <c r="AC185" s="25" t="str">
        <f t="shared" ref="AC185" si="648">IF(AND(Z179&lt;S$8,AR$8=1),IF(Z185=S$8,AM179,J$13-AH185),"")</f>
        <v/>
      </c>
      <c r="AD185" s="26"/>
      <c r="AE185" s="26"/>
      <c r="AF185" s="26"/>
      <c r="AG185" s="54"/>
      <c r="AH185" s="25" t="str">
        <f t="shared" ref="AH185" si="649">IF(AND(Z179&lt;S$8,AR$8=1),TRUNC(AM179*AR$7),"")</f>
        <v/>
      </c>
      <c r="AI185" s="26"/>
      <c r="AJ185" s="26"/>
      <c r="AK185" s="26"/>
      <c r="AL185" s="54"/>
      <c r="AM185" s="25" t="str">
        <f t="shared" ref="AM185" si="650">IF(AND(Z179&lt;S$8,AR$8=1),IF(Z185=S$8,0,AM179-AC185),IF(AM184&gt;0,AM184,""))</f>
        <v/>
      </c>
      <c r="AN185" s="26"/>
      <c r="AO185" s="26"/>
      <c r="AP185" s="26"/>
      <c r="AQ185" s="26"/>
      <c r="AR185" s="27"/>
      <c r="AS185" s="26" t="str">
        <f t="shared" si="488"/>
        <v/>
      </c>
      <c r="AT185" s="26"/>
      <c r="AU185" s="26"/>
      <c r="AV185" s="26"/>
      <c r="AW185" s="26"/>
      <c r="AX185" s="27"/>
    </row>
    <row r="186" spans="2:50" ht="15" customHeight="1" thickBot="1" x14ac:dyDescent="0.45">
      <c r="B186" s="73" t="str">
        <f t="shared" si="489"/>
        <v/>
      </c>
      <c r="C186" s="74"/>
      <c r="D186" s="75"/>
      <c r="E186" s="76" t="str">
        <f t="shared" si="490"/>
        <v/>
      </c>
      <c r="F186" s="74"/>
      <c r="G186" s="73" t="str">
        <f t="shared" si="491"/>
        <v/>
      </c>
      <c r="H186" s="74"/>
      <c r="I186" s="75"/>
      <c r="J186" s="77" t="str">
        <f t="shared" si="492"/>
        <v/>
      </c>
      <c r="K186" s="78"/>
      <c r="L186" s="78"/>
      <c r="M186" s="78"/>
      <c r="N186" s="79"/>
      <c r="O186" s="77" t="str">
        <f t="shared" si="493"/>
        <v/>
      </c>
      <c r="P186" s="78"/>
      <c r="Q186" s="78"/>
      <c r="R186" s="78"/>
      <c r="S186" s="79"/>
      <c r="T186" s="77" t="str">
        <f t="shared" si="494"/>
        <v/>
      </c>
      <c r="U186" s="78"/>
      <c r="V186" s="78"/>
      <c r="W186" s="78"/>
      <c r="X186" s="78"/>
      <c r="Y186" s="80"/>
      <c r="Z186" s="81" t="str">
        <f t="shared" ref="Z186" si="651">IF(AND(Z180&lt;S$8,AR$8=2),Z180+1,"")</f>
        <v/>
      </c>
      <c r="AA186" s="82"/>
      <c r="AB186" s="83"/>
      <c r="AC186" s="55" t="str">
        <f t="shared" ref="AC186" si="652">IF(AND(Z180&lt;S$8,AR$8=2),IF(Z186=S$8,AM180,J$13-AH186),"")</f>
        <v/>
      </c>
      <c r="AD186" s="56"/>
      <c r="AE186" s="56"/>
      <c r="AF186" s="56"/>
      <c r="AG186" s="84"/>
      <c r="AH186" s="55" t="str">
        <f t="shared" ref="AH186" si="653">IF(AND(Z180&lt;S$8,AR$8=2),TRUNC(AM180*AR$7),"")</f>
        <v/>
      </c>
      <c r="AI186" s="56"/>
      <c r="AJ186" s="56"/>
      <c r="AK186" s="56"/>
      <c r="AL186" s="84"/>
      <c r="AM186" s="55" t="str">
        <f t="shared" ref="AM186" si="654">IF(AND(Z180&lt;S$8,AR$8=2),IF(Z186=S$8,0,AM180-AC186),IF(AM185&gt;0,AM185,""))</f>
        <v/>
      </c>
      <c r="AN186" s="56"/>
      <c r="AO186" s="56"/>
      <c r="AP186" s="56"/>
      <c r="AQ186" s="56"/>
      <c r="AR186" s="57"/>
      <c r="AS186" s="56" t="str">
        <f t="shared" si="488"/>
        <v/>
      </c>
      <c r="AT186" s="56"/>
      <c r="AU186" s="56"/>
      <c r="AV186" s="56"/>
      <c r="AW186" s="56"/>
      <c r="AX186" s="57"/>
    </row>
    <row r="187" spans="2:50" ht="15" customHeight="1" x14ac:dyDescent="0.4">
      <c r="B187" s="88" t="str">
        <f t="shared" si="489"/>
        <v/>
      </c>
      <c r="C187" s="89"/>
      <c r="D187" s="90"/>
      <c r="E187" s="91" t="str">
        <f t="shared" si="490"/>
        <v/>
      </c>
      <c r="F187" s="89"/>
      <c r="G187" s="88" t="str">
        <f t="shared" si="491"/>
        <v/>
      </c>
      <c r="H187" s="89"/>
      <c r="I187" s="90"/>
      <c r="J187" s="92" t="str">
        <f t="shared" si="492"/>
        <v/>
      </c>
      <c r="K187" s="93"/>
      <c r="L187" s="93"/>
      <c r="M187" s="93"/>
      <c r="N187" s="94"/>
      <c r="O187" s="92" t="str">
        <f t="shared" si="493"/>
        <v/>
      </c>
      <c r="P187" s="93"/>
      <c r="Q187" s="93"/>
      <c r="R187" s="93"/>
      <c r="S187" s="94"/>
      <c r="T187" s="92" t="str">
        <f t="shared" si="494"/>
        <v/>
      </c>
      <c r="U187" s="93"/>
      <c r="V187" s="93"/>
      <c r="W187" s="93"/>
      <c r="X187" s="93"/>
      <c r="Y187" s="95"/>
      <c r="Z187" s="96" t="str">
        <f t="shared" ref="Z187" si="655">IF(AND(Z181&lt;S$8,AR$8=3),Z181+1,"")</f>
        <v/>
      </c>
      <c r="AA187" s="97"/>
      <c r="AB187" s="98"/>
      <c r="AC187" s="85" t="str">
        <f t="shared" ref="AC187" si="656">IF(AND(Z181&lt;S$8,AR$8=3),IF(Z187=S$8,AM181,J$13-AH187),"")</f>
        <v/>
      </c>
      <c r="AD187" s="86"/>
      <c r="AE187" s="86"/>
      <c r="AF187" s="86"/>
      <c r="AG187" s="99"/>
      <c r="AH187" s="85" t="str">
        <f t="shared" ref="AH187" si="657">IF(AND(Z181&lt;S$8,AR$8=3),TRUNC(AM181*AR$7),"")</f>
        <v/>
      </c>
      <c r="AI187" s="86"/>
      <c r="AJ187" s="86"/>
      <c r="AK187" s="86"/>
      <c r="AL187" s="99"/>
      <c r="AM187" s="85" t="str">
        <f t="shared" ref="AM187" si="658">IF(AND(Z181&lt;S$8,AR$8=3),IF(Z187=S$8,0,AM181-AC187),IF(AM186&gt;0,AM186,""))</f>
        <v/>
      </c>
      <c r="AN187" s="86"/>
      <c r="AO187" s="86"/>
      <c r="AP187" s="86"/>
      <c r="AQ187" s="86"/>
      <c r="AR187" s="87"/>
      <c r="AS187" s="86" t="str">
        <f t="shared" si="488"/>
        <v/>
      </c>
      <c r="AT187" s="86"/>
      <c r="AU187" s="86"/>
      <c r="AV187" s="86"/>
      <c r="AW187" s="86"/>
      <c r="AX187" s="87"/>
    </row>
    <row r="188" spans="2:50" ht="15" customHeight="1" x14ac:dyDescent="0.4">
      <c r="B188" s="43" t="str">
        <f t="shared" si="489"/>
        <v/>
      </c>
      <c r="C188" s="44"/>
      <c r="D188" s="45"/>
      <c r="E188" s="46" t="str">
        <f t="shared" si="490"/>
        <v/>
      </c>
      <c r="F188" s="44"/>
      <c r="G188" s="43" t="str">
        <f t="shared" si="491"/>
        <v/>
      </c>
      <c r="H188" s="44"/>
      <c r="I188" s="45"/>
      <c r="J188" s="47" t="str">
        <f t="shared" si="492"/>
        <v/>
      </c>
      <c r="K188" s="48"/>
      <c r="L188" s="48"/>
      <c r="M188" s="48"/>
      <c r="N188" s="49"/>
      <c r="O188" s="47" t="str">
        <f t="shared" si="493"/>
        <v/>
      </c>
      <c r="P188" s="48"/>
      <c r="Q188" s="48"/>
      <c r="R188" s="48"/>
      <c r="S188" s="49"/>
      <c r="T188" s="47" t="str">
        <f t="shared" si="494"/>
        <v/>
      </c>
      <c r="U188" s="48"/>
      <c r="V188" s="48"/>
      <c r="W188" s="48"/>
      <c r="X188" s="48"/>
      <c r="Y188" s="50"/>
      <c r="Z188" s="51" t="str">
        <f t="shared" ref="Z188" si="659">IF(AND(Z182&lt;S$8,AR$8=4),Z182+1,"")</f>
        <v/>
      </c>
      <c r="AA188" s="52"/>
      <c r="AB188" s="53"/>
      <c r="AC188" s="25" t="str">
        <f t="shared" ref="AC188" si="660">IF(AND(Z182&lt;S$8,AR$8=4),IF(Z188=S$8,AM182,J$13-AH188),"")</f>
        <v/>
      </c>
      <c r="AD188" s="26"/>
      <c r="AE188" s="26"/>
      <c r="AF188" s="26"/>
      <c r="AG188" s="54"/>
      <c r="AH188" s="25" t="str">
        <f t="shared" ref="AH188" si="661">IF(AND(Z182&lt;S$8,AR$8=4),TRUNC(AM182*AR$7),"")</f>
        <v/>
      </c>
      <c r="AI188" s="26"/>
      <c r="AJ188" s="26"/>
      <c r="AK188" s="26"/>
      <c r="AL188" s="54"/>
      <c r="AM188" s="25" t="str">
        <f t="shared" ref="AM188" si="662">IF(AND(Z182&lt;S$8,AR$8=4),IF(Z188=S$8,0,AM182-AC188),IF(AM187&gt;0,AM187,""))</f>
        <v/>
      </c>
      <c r="AN188" s="26"/>
      <c r="AO188" s="26"/>
      <c r="AP188" s="26"/>
      <c r="AQ188" s="26"/>
      <c r="AR188" s="27"/>
      <c r="AS188" s="26" t="str">
        <f t="shared" si="488"/>
        <v/>
      </c>
      <c r="AT188" s="26"/>
      <c r="AU188" s="26"/>
      <c r="AV188" s="26"/>
      <c r="AW188" s="26"/>
      <c r="AX188" s="27"/>
    </row>
    <row r="189" spans="2:50" ht="15" customHeight="1" x14ac:dyDescent="0.4">
      <c r="B189" s="43" t="str">
        <f t="shared" si="489"/>
        <v/>
      </c>
      <c r="C189" s="44"/>
      <c r="D189" s="45"/>
      <c r="E189" s="46" t="str">
        <f t="shared" si="490"/>
        <v/>
      </c>
      <c r="F189" s="44"/>
      <c r="G189" s="43" t="str">
        <f t="shared" si="491"/>
        <v/>
      </c>
      <c r="H189" s="44"/>
      <c r="I189" s="45"/>
      <c r="J189" s="47" t="str">
        <f t="shared" si="492"/>
        <v/>
      </c>
      <c r="K189" s="48"/>
      <c r="L189" s="48"/>
      <c r="M189" s="48"/>
      <c r="N189" s="49"/>
      <c r="O189" s="47" t="str">
        <f t="shared" si="493"/>
        <v/>
      </c>
      <c r="P189" s="48"/>
      <c r="Q189" s="48"/>
      <c r="R189" s="48"/>
      <c r="S189" s="49"/>
      <c r="T189" s="47" t="str">
        <f t="shared" si="494"/>
        <v/>
      </c>
      <c r="U189" s="48"/>
      <c r="V189" s="48"/>
      <c r="W189" s="48"/>
      <c r="X189" s="48"/>
      <c r="Y189" s="50"/>
      <c r="Z189" s="51" t="str">
        <f t="shared" ref="Z189" si="663">IF(AND(Z183&lt;S$8,AR$8=5),Z183+1,"")</f>
        <v/>
      </c>
      <c r="AA189" s="52"/>
      <c r="AB189" s="53"/>
      <c r="AC189" s="25" t="str">
        <f t="shared" ref="AC189" si="664">IF(AND(Z183&lt;S$8,AR$8=5),IF(Z189=S$8,AM183,J$13-AH189),"")</f>
        <v/>
      </c>
      <c r="AD189" s="26"/>
      <c r="AE189" s="26"/>
      <c r="AF189" s="26"/>
      <c r="AG189" s="54"/>
      <c r="AH189" s="25" t="str">
        <f t="shared" ref="AH189" si="665">IF(AND(Z183&lt;S$8,AR$8=5),TRUNC(AM183*AR$7),"")</f>
        <v/>
      </c>
      <c r="AI189" s="26"/>
      <c r="AJ189" s="26"/>
      <c r="AK189" s="26"/>
      <c r="AL189" s="54"/>
      <c r="AM189" s="25" t="str">
        <f t="shared" ref="AM189" si="666">IF(AND(Z183&lt;S$8,AR$8=5),IF(Z189=S$8,0,AM183-AC189),IF(AM188&gt;0,AM188,""))</f>
        <v/>
      </c>
      <c r="AN189" s="26"/>
      <c r="AO189" s="26"/>
      <c r="AP189" s="26"/>
      <c r="AQ189" s="26"/>
      <c r="AR189" s="27"/>
      <c r="AS189" s="26" t="str">
        <f t="shared" si="488"/>
        <v/>
      </c>
      <c r="AT189" s="26"/>
      <c r="AU189" s="26"/>
      <c r="AV189" s="26"/>
      <c r="AW189" s="26"/>
      <c r="AX189" s="27"/>
    </row>
    <row r="190" spans="2:50" ht="15" customHeight="1" x14ac:dyDescent="0.4">
      <c r="B190" s="43" t="str">
        <f t="shared" si="489"/>
        <v/>
      </c>
      <c r="C190" s="44"/>
      <c r="D190" s="45"/>
      <c r="E190" s="46" t="str">
        <f t="shared" si="490"/>
        <v/>
      </c>
      <c r="F190" s="44"/>
      <c r="G190" s="43" t="str">
        <f t="shared" si="491"/>
        <v/>
      </c>
      <c r="H190" s="44"/>
      <c r="I190" s="45"/>
      <c r="J190" s="47" t="str">
        <f t="shared" si="492"/>
        <v/>
      </c>
      <c r="K190" s="48"/>
      <c r="L190" s="48"/>
      <c r="M190" s="48"/>
      <c r="N190" s="49"/>
      <c r="O190" s="47" t="str">
        <f t="shared" si="493"/>
        <v/>
      </c>
      <c r="P190" s="48"/>
      <c r="Q190" s="48"/>
      <c r="R190" s="48"/>
      <c r="S190" s="49"/>
      <c r="T190" s="47" t="str">
        <f t="shared" si="494"/>
        <v/>
      </c>
      <c r="U190" s="48"/>
      <c r="V190" s="48"/>
      <c r="W190" s="48"/>
      <c r="X190" s="48"/>
      <c r="Y190" s="50"/>
      <c r="Z190" s="51" t="str">
        <f t="shared" ref="Z190" si="667">IF(AND(Z184&lt;S$8,AR$8=6),Z184+1,"")</f>
        <v/>
      </c>
      <c r="AA190" s="52"/>
      <c r="AB190" s="53"/>
      <c r="AC190" s="25" t="str">
        <f t="shared" ref="AC190" si="668">IF(AND(Z184&lt;S$8,AR$8=6),IF(Z190=S$8,AM184,J$13-AH190),"")</f>
        <v/>
      </c>
      <c r="AD190" s="26"/>
      <c r="AE190" s="26"/>
      <c r="AF190" s="26"/>
      <c r="AG190" s="54"/>
      <c r="AH190" s="25" t="str">
        <f t="shared" ref="AH190" si="669">IF(AND(Z184&lt;S$8,AR$8=6),TRUNC(AM184*AR$7),"")</f>
        <v/>
      </c>
      <c r="AI190" s="26"/>
      <c r="AJ190" s="26"/>
      <c r="AK190" s="26"/>
      <c r="AL190" s="54"/>
      <c r="AM190" s="25" t="str">
        <f t="shared" ref="AM190" si="670">IF(AND(Z184&lt;S$8,AR$8=6),IF(Z190=S$8,0,AM184-AC190),IF(AM189&gt;0,AM189,""))</f>
        <v/>
      </c>
      <c r="AN190" s="26"/>
      <c r="AO190" s="26"/>
      <c r="AP190" s="26"/>
      <c r="AQ190" s="26"/>
      <c r="AR190" s="27"/>
      <c r="AS190" s="101" t="str">
        <f t="shared" si="488"/>
        <v/>
      </c>
      <c r="AT190" s="26"/>
      <c r="AU190" s="26"/>
      <c r="AV190" s="26"/>
      <c r="AW190" s="26"/>
      <c r="AX190" s="27"/>
    </row>
    <row r="191" spans="2:50" ht="15" customHeight="1" thickBot="1" x14ac:dyDescent="0.45">
      <c r="B191" s="73" t="str">
        <f t="shared" si="489"/>
        <v/>
      </c>
      <c r="C191" s="74"/>
      <c r="D191" s="75"/>
      <c r="E191" s="76" t="str">
        <f t="shared" si="490"/>
        <v/>
      </c>
      <c r="F191" s="74"/>
      <c r="G191" s="73" t="str">
        <f t="shared" si="491"/>
        <v/>
      </c>
      <c r="H191" s="74"/>
      <c r="I191" s="75"/>
      <c r="J191" s="77" t="str">
        <f t="shared" si="492"/>
        <v/>
      </c>
      <c r="K191" s="78"/>
      <c r="L191" s="78"/>
      <c r="M191" s="78"/>
      <c r="N191" s="79"/>
      <c r="O191" s="77" t="str">
        <f t="shared" si="493"/>
        <v/>
      </c>
      <c r="P191" s="78"/>
      <c r="Q191" s="78"/>
      <c r="R191" s="78"/>
      <c r="S191" s="79"/>
      <c r="T191" s="77" t="str">
        <f t="shared" si="494"/>
        <v/>
      </c>
      <c r="U191" s="78"/>
      <c r="V191" s="78"/>
      <c r="W191" s="78"/>
      <c r="X191" s="78"/>
      <c r="Y191" s="80"/>
      <c r="Z191" s="81" t="str">
        <f t="shared" ref="Z191" si="671">IF(AND(Z185&lt;S$8,AR$8=1),Z185+1,"")</f>
        <v/>
      </c>
      <c r="AA191" s="82"/>
      <c r="AB191" s="83"/>
      <c r="AC191" s="55" t="str">
        <f t="shared" ref="AC191" si="672">IF(AND(Z185&lt;S$8,AR$8=1),IF(Z191=S$8,AM185,J$13-AH191),"")</f>
        <v/>
      </c>
      <c r="AD191" s="56"/>
      <c r="AE191" s="56"/>
      <c r="AF191" s="56"/>
      <c r="AG191" s="84"/>
      <c r="AH191" s="55" t="str">
        <f t="shared" ref="AH191" si="673">IF(AND(Z185&lt;S$8,AR$8=1),TRUNC(AM185*AR$7),"")</f>
        <v/>
      </c>
      <c r="AI191" s="56"/>
      <c r="AJ191" s="56"/>
      <c r="AK191" s="56"/>
      <c r="AL191" s="84"/>
      <c r="AM191" s="55" t="str">
        <f t="shared" ref="AM191" si="674">IF(AND(Z185&lt;S$8,AR$8=1),IF(Z191=S$8,0,AM185-AC191),IF(AM190&gt;0,AM190,""))</f>
        <v/>
      </c>
      <c r="AN191" s="56"/>
      <c r="AO191" s="56"/>
      <c r="AP191" s="56"/>
      <c r="AQ191" s="56"/>
      <c r="AR191" s="57"/>
      <c r="AS191" s="102" t="str">
        <f t="shared" si="488"/>
        <v/>
      </c>
      <c r="AT191" s="56"/>
      <c r="AU191" s="56"/>
      <c r="AV191" s="56"/>
      <c r="AW191" s="56"/>
      <c r="AX191" s="57"/>
    </row>
    <row r="192" spans="2:50" ht="15" customHeight="1" x14ac:dyDescent="0.4">
      <c r="B192" s="88" t="str">
        <f t="shared" si="489"/>
        <v/>
      </c>
      <c r="C192" s="89"/>
      <c r="D192" s="90"/>
      <c r="E192" s="91" t="str">
        <f t="shared" si="490"/>
        <v/>
      </c>
      <c r="F192" s="89"/>
      <c r="G192" s="88" t="str">
        <f t="shared" si="491"/>
        <v/>
      </c>
      <c r="H192" s="89"/>
      <c r="I192" s="90"/>
      <c r="J192" s="92" t="str">
        <f t="shared" si="492"/>
        <v/>
      </c>
      <c r="K192" s="93"/>
      <c r="L192" s="93"/>
      <c r="M192" s="93"/>
      <c r="N192" s="94"/>
      <c r="O192" s="92" t="str">
        <f t="shared" si="493"/>
        <v/>
      </c>
      <c r="P192" s="93"/>
      <c r="Q192" s="93"/>
      <c r="R192" s="93"/>
      <c r="S192" s="94"/>
      <c r="T192" s="92" t="str">
        <f t="shared" si="494"/>
        <v/>
      </c>
      <c r="U192" s="93"/>
      <c r="V192" s="93"/>
      <c r="W192" s="93"/>
      <c r="X192" s="93"/>
      <c r="Y192" s="95"/>
      <c r="Z192" s="96" t="str">
        <f t="shared" ref="Z192" si="675">IF(AND(Z186&lt;S$8,AR$8=2),Z186+1,"")</f>
        <v/>
      </c>
      <c r="AA192" s="97"/>
      <c r="AB192" s="98"/>
      <c r="AC192" s="85" t="str">
        <f t="shared" ref="AC192" si="676">IF(AND(Z186&lt;S$8,AR$8=2),IF(Z192=S$8,AM186,J$13-AH192),"")</f>
        <v/>
      </c>
      <c r="AD192" s="86"/>
      <c r="AE192" s="86"/>
      <c r="AF192" s="86"/>
      <c r="AG192" s="99"/>
      <c r="AH192" s="85" t="str">
        <f t="shared" ref="AH192" si="677">IF(AND(Z186&lt;S$8,AR$8=2),TRUNC(AM186*AR$7),"")</f>
        <v/>
      </c>
      <c r="AI192" s="86"/>
      <c r="AJ192" s="86"/>
      <c r="AK192" s="86"/>
      <c r="AL192" s="99"/>
      <c r="AM192" s="85" t="str">
        <f t="shared" ref="AM192" si="678">IF(AND(Z186&lt;S$8,AR$8=2),IF(Z192=S$8,0,AM186-AC192),IF(AM191&gt;0,AM191,""))</f>
        <v/>
      </c>
      <c r="AN192" s="86"/>
      <c r="AO192" s="86"/>
      <c r="AP192" s="86"/>
      <c r="AQ192" s="86"/>
      <c r="AR192" s="87"/>
      <c r="AS192" s="86" t="str">
        <f t="shared" si="488"/>
        <v/>
      </c>
      <c r="AT192" s="86"/>
      <c r="AU192" s="86"/>
      <c r="AV192" s="86"/>
      <c r="AW192" s="86"/>
      <c r="AX192" s="87"/>
    </row>
    <row r="193" spans="2:50" ht="15" customHeight="1" x14ac:dyDescent="0.4">
      <c r="B193" s="43" t="str">
        <f t="shared" si="489"/>
        <v/>
      </c>
      <c r="C193" s="44"/>
      <c r="D193" s="45"/>
      <c r="E193" s="46" t="str">
        <f t="shared" si="490"/>
        <v/>
      </c>
      <c r="F193" s="44"/>
      <c r="G193" s="43" t="str">
        <f t="shared" si="491"/>
        <v/>
      </c>
      <c r="H193" s="44"/>
      <c r="I193" s="45"/>
      <c r="J193" s="47" t="str">
        <f t="shared" si="492"/>
        <v/>
      </c>
      <c r="K193" s="48"/>
      <c r="L193" s="48"/>
      <c r="M193" s="48"/>
      <c r="N193" s="49"/>
      <c r="O193" s="47" t="str">
        <f t="shared" si="493"/>
        <v/>
      </c>
      <c r="P193" s="48"/>
      <c r="Q193" s="48"/>
      <c r="R193" s="48"/>
      <c r="S193" s="49"/>
      <c r="T193" s="47" t="str">
        <f t="shared" si="494"/>
        <v/>
      </c>
      <c r="U193" s="48"/>
      <c r="V193" s="48"/>
      <c r="W193" s="48"/>
      <c r="X193" s="48"/>
      <c r="Y193" s="50"/>
      <c r="Z193" s="51" t="str">
        <f t="shared" ref="Z193" si="679">IF(AND(Z187&lt;S$8,AR$8=3),Z187+1,"")</f>
        <v/>
      </c>
      <c r="AA193" s="52"/>
      <c r="AB193" s="53"/>
      <c r="AC193" s="25" t="str">
        <f t="shared" ref="AC193" si="680">IF(AND(Z187&lt;S$8,AR$8=3),IF(Z193=S$8,AM187,J$13-AH193),"")</f>
        <v/>
      </c>
      <c r="AD193" s="26"/>
      <c r="AE193" s="26"/>
      <c r="AF193" s="26"/>
      <c r="AG193" s="54"/>
      <c r="AH193" s="25" t="str">
        <f t="shared" ref="AH193" si="681">IF(AND(Z187&lt;S$8,AR$8=3),TRUNC(AM187*AR$7),"")</f>
        <v/>
      </c>
      <c r="AI193" s="26"/>
      <c r="AJ193" s="26"/>
      <c r="AK193" s="26"/>
      <c r="AL193" s="54"/>
      <c r="AM193" s="25" t="str">
        <f t="shared" ref="AM193" si="682">IF(AND(Z187&lt;S$8,AR$8=3),IF(Z193=S$8,0,AM187-AC193),IF(AM192&gt;0,AM192,""))</f>
        <v/>
      </c>
      <c r="AN193" s="26"/>
      <c r="AO193" s="26"/>
      <c r="AP193" s="26"/>
      <c r="AQ193" s="26"/>
      <c r="AR193" s="27"/>
      <c r="AS193" s="26" t="str">
        <f t="shared" si="488"/>
        <v/>
      </c>
      <c r="AT193" s="26"/>
      <c r="AU193" s="26"/>
      <c r="AV193" s="26"/>
      <c r="AW193" s="26"/>
      <c r="AX193" s="27"/>
    </row>
    <row r="194" spans="2:50" ht="15" customHeight="1" x14ac:dyDescent="0.4">
      <c r="B194" s="43" t="str">
        <f t="shared" si="489"/>
        <v/>
      </c>
      <c r="C194" s="44"/>
      <c r="D194" s="45"/>
      <c r="E194" s="46" t="str">
        <f t="shared" si="490"/>
        <v/>
      </c>
      <c r="F194" s="44"/>
      <c r="G194" s="43" t="str">
        <f t="shared" si="491"/>
        <v/>
      </c>
      <c r="H194" s="44"/>
      <c r="I194" s="45"/>
      <c r="J194" s="47" t="str">
        <f t="shared" si="492"/>
        <v/>
      </c>
      <c r="K194" s="48"/>
      <c r="L194" s="48"/>
      <c r="M194" s="48"/>
      <c r="N194" s="49"/>
      <c r="O194" s="47" t="str">
        <f t="shared" si="493"/>
        <v/>
      </c>
      <c r="P194" s="48"/>
      <c r="Q194" s="48"/>
      <c r="R194" s="48"/>
      <c r="S194" s="49"/>
      <c r="T194" s="47" t="str">
        <f t="shared" si="494"/>
        <v/>
      </c>
      <c r="U194" s="48"/>
      <c r="V194" s="48"/>
      <c r="W194" s="48"/>
      <c r="X194" s="48"/>
      <c r="Y194" s="50"/>
      <c r="Z194" s="51" t="str">
        <f t="shared" ref="Z194" si="683">IF(AND(Z188&lt;S$8,AR$8=4),Z188+1,"")</f>
        <v/>
      </c>
      <c r="AA194" s="52"/>
      <c r="AB194" s="53"/>
      <c r="AC194" s="25" t="str">
        <f t="shared" ref="AC194" si="684">IF(AND(Z188&lt;S$8,AR$8=4),IF(Z194=S$8,AM188,J$13-AH194),"")</f>
        <v/>
      </c>
      <c r="AD194" s="26"/>
      <c r="AE194" s="26"/>
      <c r="AF194" s="26"/>
      <c r="AG194" s="54"/>
      <c r="AH194" s="25" t="str">
        <f t="shared" ref="AH194" si="685">IF(AND(Z188&lt;S$8,AR$8=4),TRUNC(AM188*AR$7),"")</f>
        <v/>
      </c>
      <c r="AI194" s="26"/>
      <c r="AJ194" s="26"/>
      <c r="AK194" s="26"/>
      <c r="AL194" s="54"/>
      <c r="AM194" s="25" t="str">
        <f t="shared" ref="AM194" si="686">IF(AND(Z188&lt;S$8,AR$8=4),IF(Z194=S$8,0,AM188-AC194),IF(AM193&gt;0,AM193,""))</f>
        <v/>
      </c>
      <c r="AN194" s="26"/>
      <c r="AO194" s="26"/>
      <c r="AP194" s="26"/>
      <c r="AQ194" s="26"/>
      <c r="AR194" s="27"/>
      <c r="AS194" s="26" t="str">
        <f t="shared" si="488"/>
        <v/>
      </c>
      <c r="AT194" s="26"/>
      <c r="AU194" s="26"/>
      <c r="AV194" s="26"/>
      <c r="AW194" s="26"/>
      <c r="AX194" s="27"/>
    </row>
    <row r="195" spans="2:50" ht="15" customHeight="1" x14ac:dyDescent="0.4">
      <c r="B195" s="43" t="str">
        <f t="shared" si="489"/>
        <v/>
      </c>
      <c r="C195" s="44"/>
      <c r="D195" s="45"/>
      <c r="E195" s="46" t="str">
        <f t="shared" si="490"/>
        <v/>
      </c>
      <c r="F195" s="44"/>
      <c r="G195" s="43" t="str">
        <f t="shared" si="491"/>
        <v/>
      </c>
      <c r="H195" s="44"/>
      <c r="I195" s="45"/>
      <c r="J195" s="47" t="str">
        <f t="shared" si="492"/>
        <v/>
      </c>
      <c r="K195" s="48"/>
      <c r="L195" s="48"/>
      <c r="M195" s="48"/>
      <c r="N195" s="49"/>
      <c r="O195" s="47" t="str">
        <f t="shared" si="493"/>
        <v/>
      </c>
      <c r="P195" s="48"/>
      <c r="Q195" s="48"/>
      <c r="R195" s="48"/>
      <c r="S195" s="49"/>
      <c r="T195" s="47" t="str">
        <f t="shared" si="494"/>
        <v/>
      </c>
      <c r="U195" s="48"/>
      <c r="V195" s="48"/>
      <c r="W195" s="48"/>
      <c r="X195" s="48"/>
      <c r="Y195" s="50"/>
      <c r="Z195" s="51" t="str">
        <f t="shared" ref="Z195" si="687">IF(AND(Z189&lt;S$8,AR$8=5),Z189+1,"")</f>
        <v/>
      </c>
      <c r="AA195" s="52"/>
      <c r="AB195" s="53"/>
      <c r="AC195" s="25" t="str">
        <f t="shared" ref="AC195" si="688">IF(AND(Z189&lt;S$8,AR$8=5),IF(Z195=S$8,AM189,J$13-AH195),"")</f>
        <v/>
      </c>
      <c r="AD195" s="26"/>
      <c r="AE195" s="26"/>
      <c r="AF195" s="26"/>
      <c r="AG195" s="54"/>
      <c r="AH195" s="25" t="str">
        <f t="shared" ref="AH195" si="689">IF(AND(Z189&lt;S$8,AR$8=5),TRUNC(AM189*AR$7),"")</f>
        <v/>
      </c>
      <c r="AI195" s="26"/>
      <c r="AJ195" s="26"/>
      <c r="AK195" s="26"/>
      <c r="AL195" s="54"/>
      <c r="AM195" s="25" t="str">
        <f t="shared" ref="AM195" si="690">IF(AND(Z189&lt;S$8,AR$8=5),IF(Z195=S$8,0,AM189-AC195),IF(AM194&gt;0,AM194,""))</f>
        <v/>
      </c>
      <c r="AN195" s="26"/>
      <c r="AO195" s="26"/>
      <c r="AP195" s="26"/>
      <c r="AQ195" s="26"/>
      <c r="AR195" s="27"/>
      <c r="AS195" s="26" t="str">
        <f t="shared" si="488"/>
        <v/>
      </c>
      <c r="AT195" s="26"/>
      <c r="AU195" s="26"/>
      <c r="AV195" s="26"/>
      <c r="AW195" s="26"/>
      <c r="AX195" s="27"/>
    </row>
    <row r="196" spans="2:50" ht="15" customHeight="1" thickBot="1" x14ac:dyDescent="0.45">
      <c r="B196" s="73" t="str">
        <f t="shared" si="489"/>
        <v/>
      </c>
      <c r="C196" s="74"/>
      <c r="D196" s="75"/>
      <c r="E196" s="76" t="str">
        <f t="shared" si="490"/>
        <v/>
      </c>
      <c r="F196" s="74"/>
      <c r="G196" s="73" t="str">
        <f t="shared" si="491"/>
        <v/>
      </c>
      <c r="H196" s="74"/>
      <c r="I196" s="75"/>
      <c r="J196" s="77" t="str">
        <f t="shared" si="492"/>
        <v/>
      </c>
      <c r="K196" s="78"/>
      <c r="L196" s="78"/>
      <c r="M196" s="78"/>
      <c r="N196" s="79"/>
      <c r="O196" s="77" t="str">
        <f t="shared" si="493"/>
        <v/>
      </c>
      <c r="P196" s="78"/>
      <c r="Q196" s="78"/>
      <c r="R196" s="78"/>
      <c r="S196" s="79"/>
      <c r="T196" s="77" t="str">
        <f t="shared" si="494"/>
        <v/>
      </c>
      <c r="U196" s="78"/>
      <c r="V196" s="78"/>
      <c r="W196" s="78"/>
      <c r="X196" s="78"/>
      <c r="Y196" s="80"/>
      <c r="Z196" s="81" t="str">
        <f t="shared" ref="Z196" si="691">IF(AND(Z190&lt;S$8,AR$8=6),Z190+1,"")</f>
        <v/>
      </c>
      <c r="AA196" s="82"/>
      <c r="AB196" s="83"/>
      <c r="AC196" s="55" t="str">
        <f t="shared" ref="AC196" si="692">IF(AND(Z190&lt;S$8,AR$8=6),IF(Z196=S$8,AM190,J$13-AH196),"")</f>
        <v/>
      </c>
      <c r="AD196" s="56"/>
      <c r="AE196" s="56"/>
      <c r="AF196" s="56"/>
      <c r="AG196" s="84"/>
      <c r="AH196" s="55" t="str">
        <f t="shared" ref="AH196" si="693">IF(AND(Z190&lt;S$8,AR$8=6),TRUNC(AM190*AR$7),"")</f>
        <v/>
      </c>
      <c r="AI196" s="56"/>
      <c r="AJ196" s="56"/>
      <c r="AK196" s="56"/>
      <c r="AL196" s="84"/>
      <c r="AM196" s="55" t="str">
        <f t="shared" ref="AM196" si="694">IF(AND(Z190&lt;S$8,AR$8=6),IF(Z196=S$8,0,AM190-AC196),IF(AM195&gt;0,AM195,""))</f>
        <v/>
      </c>
      <c r="AN196" s="56"/>
      <c r="AO196" s="56"/>
      <c r="AP196" s="56"/>
      <c r="AQ196" s="56"/>
      <c r="AR196" s="57"/>
      <c r="AS196" s="56" t="str">
        <f t="shared" si="488"/>
        <v/>
      </c>
      <c r="AT196" s="56"/>
      <c r="AU196" s="56"/>
      <c r="AV196" s="56"/>
      <c r="AW196" s="56"/>
      <c r="AX196" s="57"/>
    </row>
    <row r="197" spans="2:50" ht="15" customHeight="1" x14ac:dyDescent="0.4">
      <c r="B197" s="88" t="str">
        <f t="shared" si="489"/>
        <v/>
      </c>
      <c r="C197" s="89"/>
      <c r="D197" s="90"/>
      <c r="E197" s="91" t="str">
        <f t="shared" si="490"/>
        <v/>
      </c>
      <c r="F197" s="89"/>
      <c r="G197" s="88" t="str">
        <f t="shared" si="491"/>
        <v/>
      </c>
      <c r="H197" s="89"/>
      <c r="I197" s="90"/>
      <c r="J197" s="92" t="str">
        <f t="shared" si="492"/>
        <v/>
      </c>
      <c r="K197" s="93"/>
      <c r="L197" s="93"/>
      <c r="M197" s="93"/>
      <c r="N197" s="94"/>
      <c r="O197" s="92" t="str">
        <f t="shared" si="493"/>
        <v/>
      </c>
      <c r="P197" s="93"/>
      <c r="Q197" s="93"/>
      <c r="R197" s="93"/>
      <c r="S197" s="94"/>
      <c r="T197" s="92" t="str">
        <f t="shared" si="494"/>
        <v/>
      </c>
      <c r="U197" s="93"/>
      <c r="V197" s="93"/>
      <c r="W197" s="93"/>
      <c r="X197" s="93"/>
      <c r="Y197" s="95"/>
      <c r="Z197" s="96" t="str">
        <f t="shared" ref="Z197" si="695">IF(AND(Z191&lt;S$8,AR$8=1),Z191+1,"")</f>
        <v/>
      </c>
      <c r="AA197" s="97"/>
      <c r="AB197" s="98"/>
      <c r="AC197" s="85" t="str">
        <f t="shared" ref="AC197" si="696">IF(AND(Z191&lt;S$8,AR$8=1),IF(Z197=S$8,AM191,J$13-AH197),"")</f>
        <v/>
      </c>
      <c r="AD197" s="86"/>
      <c r="AE197" s="86"/>
      <c r="AF197" s="86"/>
      <c r="AG197" s="99"/>
      <c r="AH197" s="85" t="str">
        <f t="shared" ref="AH197" si="697">IF(AND(Z191&lt;S$8,AR$8=1),TRUNC(AM191*AR$7),"")</f>
        <v/>
      </c>
      <c r="AI197" s="86"/>
      <c r="AJ197" s="86"/>
      <c r="AK197" s="86"/>
      <c r="AL197" s="99"/>
      <c r="AM197" s="85" t="str">
        <f t="shared" ref="AM197" si="698">IF(AND(Z191&lt;S$8,AR$8=1),IF(Z197=S$8,0,AM191-AC197),IF(AM196&gt;0,AM196,""))</f>
        <v/>
      </c>
      <c r="AN197" s="86"/>
      <c r="AO197" s="86"/>
      <c r="AP197" s="86"/>
      <c r="AQ197" s="86"/>
      <c r="AR197" s="87"/>
      <c r="AS197" s="86" t="str">
        <f t="shared" si="488"/>
        <v/>
      </c>
      <c r="AT197" s="86"/>
      <c r="AU197" s="86"/>
      <c r="AV197" s="86"/>
      <c r="AW197" s="86"/>
      <c r="AX197" s="87"/>
    </row>
    <row r="198" spans="2:50" ht="15" customHeight="1" x14ac:dyDescent="0.4">
      <c r="B198" s="43" t="str">
        <f t="shared" si="489"/>
        <v/>
      </c>
      <c r="C198" s="44"/>
      <c r="D198" s="45"/>
      <c r="E198" s="46" t="str">
        <f t="shared" si="490"/>
        <v/>
      </c>
      <c r="F198" s="44"/>
      <c r="G198" s="43" t="str">
        <f t="shared" si="491"/>
        <v/>
      </c>
      <c r="H198" s="44"/>
      <c r="I198" s="45"/>
      <c r="J198" s="47" t="str">
        <f t="shared" si="492"/>
        <v/>
      </c>
      <c r="K198" s="48"/>
      <c r="L198" s="48"/>
      <c r="M198" s="48"/>
      <c r="N198" s="49"/>
      <c r="O198" s="47" t="str">
        <f t="shared" si="493"/>
        <v/>
      </c>
      <c r="P198" s="48"/>
      <c r="Q198" s="48"/>
      <c r="R198" s="48"/>
      <c r="S198" s="49"/>
      <c r="T198" s="47" t="str">
        <f t="shared" si="494"/>
        <v/>
      </c>
      <c r="U198" s="48"/>
      <c r="V198" s="48"/>
      <c r="W198" s="48"/>
      <c r="X198" s="48"/>
      <c r="Y198" s="50"/>
      <c r="Z198" s="51" t="str">
        <f t="shared" ref="Z198" si="699">IF(AND(Z192&lt;S$8,AR$8=2),Z192+1,"")</f>
        <v/>
      </c>
      <c r="AA198" s="52"/>
      <c r="AB198" s="53"/>
      <c r="AC198" s="25" t="str">
        <f t="shared" ref="AC198" si="700">IF(AND(Z192&lt;S$8,AR$8=2),IF(Z198=S$8,AM192,J$13-AH198),"")</f>
        <v/>
      </c>
      <c r="AD198" s="26"/>
      <c r="AE198" s="26"/>
      <c r="AF198" s="26"/>
      <c r="AG198" s="54"/>
      <c r="AH198" s="25" t="str">
        <f t="shared" ref="AH198" si="701">IF(AND(Z192&lt;S$8,AR$8=2),TRUNC(AM192*AR$7),"")</f>
        <v/>
      </c>
      <c r="AI198" s="26"/>
      <c r="AJ198" s="26"/>
      <c r="AK198" s="26"/>
      <c r="AL198" s="54"/>
      <c r="AM198" s="25" t="str">
        <f t="shared" ref="AM198" si="702">IF(AND(Z192&lt;S$8,AR$8=2),IF(Z198=S$8,0,AM192-AC198),IF(AM197&gt;0,AM197,""))</f>
        <v/>
      </c>
      <c r="AN198" s="26"/>
      <c r="AO198" s="26"/>
      <c r="AP198" s="26"/>
      <c r="AQ198" s="26"/>
      <c r="AR198" s="27"/>
      <c r="AS198" s="26" t="str">
        <f t="shared" si="488"/>
        <v/>
      </c>
      <c r="AT198" s="26"/>
      <c r="AU198" s="26"/>
      <c r="AV198" s="26"/>
      <c r="AW198" s="26"/>
      <c r="AX198" s="27"/>
    </row>
    <row r="199" spans="2:50" ht="15" customHeight="1" x14ac:dyDescent="0.4">
      <c r="B199" s="43" t="str">
        <f t="shared" si="489"/>
        <v/>
      </c>
      <c r="C199" s="44"/>
      <c r="D199" s="45"/>
      <c r="E199" s="46" t="str">
        <f t="shared" si="490"/>
        <v/>
      </c>
      <c r="F199" s="44"/>
      <c r="G199" s="43" t="str">
        <f t="shared" si="491"/>
        <v/>
      </c>
      <c r="H199" s="44"/>
      <c r="I199" s="45"/>
      <c r="J199" s="47" t="str">
        <f t="shared" si="492"/>
        <v/>
      </c>
      <c r="K199" s="48"/>
      <c r="L199" s="48"/>
      <c r="M199" s="48"/>
      <c r="N199" s="49"/>
      <c r="O199" s="47" t="str">
        <f t="shared" si="493"/>
        <v/>
      </c>
      <c r="P199" s="48"/>
      <c r="Q199" s="48"/>
      <c r="R199" s="48"/>
      <c r="S199" s="49"/>
      <c r="T199" s="47" t="str">
        <f t="shared" si="494"/>
        <v/>
      </c>
      <c r="U199" s="48"/>
      <c r="V199" s="48"/>
      <c r="W199" s="48"/>
      <c r="X199" s="48"/>
      <c r="Y199" s="50"/>
      <c r="Z199" s="51" t="str">
        <f t="shared" ref="Z199" si="703">IF(AND(Z193&lt;S$8,AR$8=3),Z193+1,"")</f>
        <v/>
      </c>
      <c r="AA199" s="52"/>
      <c r="AB199" s="53"/>
      <c r="AC199" s="25" t="str">
        <f t="shared" ref="AC199" si="704">IF(AND(Z193&lt;S$8,AR$8=3),IF(Z199=S$8,AM193,J$13-AH199),"")</f>
        <v/>
      </c>
      <c r="AD199" s="26"/>
      <c r="AE199" s="26"/>
      <c r="AF199" s="26"/>
      <c r="AG199" s="54"/>
      <c r="AH199" s="25" t="str">
        <f t="shared" ref="AH199" si="705">IF(AND(Z193&lt;S$8,AR$8=3),TRUNC(AM193*AR$7),"")</f>
        <v/>
      </c>
      <c r="AI199" s="26"/>
      <c r="AJ199" s="26"/>
      <c r="AK199" s="26"/>
      <c r="AL199" s="54"/>
      <c r="AM199" s="25" t="str">
        <f t="shared" ref="AM199" si="706">IF(AND(Z193&lt;S$8,AR$8=3),IF(Z199=S$8,0,AM193-AC199),IF(AM198&gt;0,AM198,""))</f>
        <v/>
      </c>
      <c r="AN199" s="26"/>
      <c r="AO199" s="26"/>
      <c r="AP199" s="26"/>
      <c r="AQ199" s="26"/>
      <c r="AR199" s="27"/>
      <c r="AS199" s="26" t="str">
        <f t="shared" si="488"/>
        <v/>
      </c>
      <c r="AT199" s="26"/>
      <c r="AU199" s="26"/>
      <c r="AV199" s="26"/>
      <c r="AW199" s="26"/>
      <c r="AX199" s="27"/>
    </row>
    <row r="200" spans="2:50" ht="15" customHeight="1" x14ac:dyDescent="0.4">
      <c r="B200" s="43" t="str">
        <f t="shared" si="489"/>
        <v/>
      </c>
      <c r="C200" s="44"/>
      <c r="D200" s="45"/>
      <c r="E200" s="46" t="str">
        <f t="shared" si="490"/>
        <v/>
      </c>
      <c r="F200" s="44"/>
      <c r="G200" s="43" t="str">
        <f t="shared" si="491"/>
        <v/>
      </c>
      <c r="H200" s="44"/>
      <c r="I200" s="45"/>
      <c r="J200" s="47" t="str">
        <f t="shared" si="492"/>
        <v/>
      </c>
      <c r="K200" s="48"/>
      <c r="L200" s="48"/>
      <c r="M200" s="48"/>
      <c r="N200" s="49"/>
      <c r="O200" s="47" t="str">
        <f t="shared" si="493"/>
        <v/>
      </c>
      <c r="P200" s="48"/>
      <c r="Q200" s="48"/>
      <c r="R200" s="48"/>
      <c r="S200" s="49"/>
      <c r="T200" s="47" t="str">
        <f t="shared" si="494"/>
        <v/>
      </c>
      <c r="U200" s="48"/>
      <c r="V200" s="48"/>
      <c r="W200" s="48"/>
      <c r="X200" s="48"/>
      <c r="Y200" s="50"/>
      <c r="Z200" s="51" t="str">
        <f t="shared" ref="Z200" si="707">IF(AND(Z194&lt;S$8,AR$8=4),Z194+1,"")</f>
        <v/>
      </c>
      <c r="AA200" s="52"/>
      <c r="AB200" s="53"/>
      <c r="AC200" s="25" t="str">
        <f t="shared" ref="AC200" si="708">IF(AND(Z194&lt;S$8,AR$8=4),IF(Z200=S$8,AM194,J$13-AH200),"")</f>
        <v/>
      </c>
      <c r="AD200" s="26"/>
      <c r="AE200" s="26"/>
      <c r="AF200" s="26"/>
      <c r="AG200" s="54"/>
      <c r="AH200" s="25" t="str">
        <f t="shared" ref="AH200" si="709">IF(AND(Z194&lt;S$8,AR$8=4),TRUNC(AM194*AR$7),"")</f>
        <v/>
      </c>
      <c r="AI200" s="26"/>
      <c r="AJ200" s="26"/>
      <c r="AK200" s="26"/>
      <c r="AL200" s="54"/>
      <c r="AM200" s="25" t="str">
        <f t="shared" ref="AM200" si="710">IF(AND(Z194&lt;S$8,AR$8=4),IF(Z200=S$8,0,AM194-AC200),IF(AM199&gt;0,AM199,""))</f>
        <v/>
      </c>
      <c r="AN200" s="26"/>
      <c r="AO200" s="26"/>
      <c r="AP200" s="26"/>
      <c r="AQ200" s="26"/>
      <c r="AR200" s="27"/>
      <c r="AS200" s="26" t="str">
        <f t="shared" si="488"/>
        <v/>
      </c>
      <c r="AT200" s="26"/>
      <c r="AU200" s="26"/>
      <c r="AV200" s="26"/>
      <c r="AW200" s="26"/>
      <c r="AX200" s="27"/>
    </row>
    <row r="201" spans="2:50" ht="15" customHeight="1" thickBot="1" x14ac:dyDescent="0.45">
      <c r="B201" s="73" t="str">
        <f t="shared" si="489"/>
        <v/>
      </c>
      <c r="C201" s="74"/>
      <c r="D201" s="75"/>
      <c r="E201" s="76" t="str">
        <f t="shared" si="490"/>
        <v/>
      </c>
      <c r="F201" s="74"/>
      <c r="G201" s="73" t="str">
        <f t="shared" si="491"/>
        <v/>
      </c>
      <c r="H201" s="74"/>
      <c r="I201" s="75"/>
      <c r="J201" s="77" t="str">
        <f t="shared" si="492"/>
        <v/>
      </c>
      <c r="K201" s="78"/>
      <c r="L201" s="78"/>
      <c r="M201" s="78"/>
      <c r="N201" s="79"/>
      <c r="O201" s="77" t="str">
        <f t="shared" si="493"/>
        <v/>
      </c>
      <c r="P201" s="78"/>
      <c r="Q201" s="78"/>
      <c r="R201" s="78"/>
      <c r="S201" s="79"/>
      <c r="T201" s="77" t="str">
        <f t="shared" si="494"/>
        <v/>
      </c>
      <c r="U201" s="78"/>
      <c r="V201" s="78"/>
      <c r="W201" s="78"/>
      <c r="X201" s="78"/>
      <c r="Y201" s="80"/>
      <c r="Z201" s="81" t="str">
        <f t="shared" ref="Z201" si="711">IF(AND(Z195&lt;S$8,AR$8=5),Z195+1,"")</f>
        <v/>
      </c>
      <c r="AA201" s="82"/>
      <c r="AB201" s="83"/>
      <c r="AC201" s="55" t="str">
        <f t="shared" ref="AC201" si="712">IF(AND(Z195&lt;S$8,AR$8=5),IF(Z201=S$8,AM195,J$13-AH201),"")</f>
        <v/>
      </c>
      <c r="AD201" s="56"/>
      <c r="AE201" s="56"/>
      <c r="AF201" s="56"/>
      <c r="AG201" s="84"/>
      <c r="AH201" s="55" t="str">
        <f t="shared" ref="AH201" si="713">IF(AND(Z195&lt;S$8,AR$8=5),TRUNC(AM195*AR$7),"")</f>
        <v/>
      </c>
      <c r="AI201" s="56"/>
      <c r="AJ201" s="56"/>
      <c r="AK201" s="56"/>
      <c r="AL201" s="84"/>
      <c r="AM201" s="55" t="str">
        <f t="shared" ref="AM201" si="714">IF(AND(Z195&lt;S$8,AR$8=5),IF(Z201=S$8,0,AM195-AC201),IF(AM200&gt;0,AM200,""))</f>
        <v/>
      </c>
      <c r="AN201" s="56"/>
      <c r="AO201" s="56"/>
      <c r="AP201" s="56"/>
      <c r="AQ201" s="56"/>
      <c r="AR201" s="57"/>
      <c r="AS201" s="56" t="str">
        <f t="shared" si="488"/>
        <v/>
      </c>
      <c r="AT201" s="56"/>
      <c r="AU201" s="56"/>
      <c r="AV201" s="56"/>
      <c r="AW201" s="56"/>
      <c r="AX201" s="57"/>
    </row>
    <row r="202" spans="2:50" ht="15" customHeight="1" x14ac:dyDescent="0.4">
      <c r="B202" s="88" t="str">
        <f t="shared" si="489"/>
        <v/>
      </c>
      <c r="C202" s="89"/>
      <c r="D202" s="90"/>
      <c r="E202" s="91" t="str">
        <f t="shared" si="490"/>
        <v/>
      </c>
      <c r="F202" s="89"/>
      <c r="G202" s="88" t="str">
        <f t="shared" si="491"/>
        <v/>
      </c>
      <c r="H202" s="89"/>
      <c r="I202" s="90"/>
      <c r="J202" s="92" t="str">
        <f t="shared" si="492"/>
        <v/>
      </c>
      <c r="K202" s="93"/>
      <c r="L202" s="93"/>
      <c r="M202" s="93"/>
      <c r="N202" s="94"/>
      <c r="O202" s="92" t="str">
        <f t="shared" si="493"/>
        <v/>
      </c>
      <c r="P202" s="93"/>
      <c r="Q202" s="93"/>
      <c r="R202" s="93"/>
      <c r="S202" s="94"/>
      <c r="T202" s="92" t="str">
        <f t="shared" si="494"/>
        <v/>
      </c>
      <c r="U202" s="93"/>
      <c r="V202" s="93"/>
      <c r="W202" s="93"/>
      <c r="X202" s="93"/>
      <c r="Y202" s="95"/>
      <c r="Z202" s="96" t="str">
        <f t="shared" ref="Z202" si="715">IF(AND(Z196&lt;S$8,AR$8=6),Z196+1,"")</f>
        <v/>
      </c>
      <c r="AA202" s="97"/>
      <c r="AB202" s="98"/>
      <c r="AC202" s="85" t="str">
        <f t="shared" ref="AC202" si="716">IF(AND(Z196&lt;S$8,AR$8=6),IF(Z202=S$8,AM196,J$13-AH202),"")</f>
        <v/>
      </c>
      <c r="AD202" s="86"/>
      <c r="AE202" s="86"/>
      <c r="AF202" s="86"/>
      <c r="AG202" s="99"/>
      <c r="AH202" s="85" t="str">
        <f t="shared" ref="AH202" si="717">IF(AND(Z196&lt;S$8,AR$8=6),TRUNC(AM196*AR$7),"")</f>
        <v/>
      </c>
      <c r="AI202" s="86"/>
      <c r="AJ202" s="86"/>
      <c r="AK202" s="86"/>
      <c r="AL202" s="99"/>
      <c r="AM202" s="85" t="str">
        <f t="shared" ref="AM202" si="718">IF(AND(Z196&lt;S$8,AR$8=6),IF(Z202=S$8,0,AM196-AC202),IF(AM201&gt;0,AM201,""))</f>
        <v/>
      </c>
      <c r="AN202" s="86"/>
      <c r="AO202" s="86"/>
      <c r="AP202" s="86"/>
      <c r="AQ202" s="86"/>
      <c r="AR202" s="87"/>
      <c r="AS202" s="86" t="str">
        <f t="shared" si="488"/>
        <v/>
      </c>
      <c r="AT202" s="86"/>
      <c r="AU202" s="86"/>
      <c r="AV202" s="86"/>
      <c r="AW202" s="86"/>
      <c r="AX202" s="87"/>
    </row>
    <row r="203" spans="2:50" ht="15" customHeight="1" x14ac:dyDescent="0.4">
      <c r="B203" s="43" t="str">
        <f t="shared" si="489"/>
        <v/>
      </c>
      <c r="C203" s="44"/>
      <c r="D203" s="45"/>
      <c r="E203" s="46" t="str">
        <f t="shared" si="490"/>
        <v/>
      </c>
      <c r="F203" s="44"/>
      <c r="G203" s="43" t="str">
        <f t="shared" si="491"/>
        <v/>
      </c>
      <c r="H203" s="44"/>
      <c r="I203" s="45"/>
      <c r="J203" s="47" t="str">
        <f t="shared" si="492"/>
        <v/>
      </c>
      <c r="K203" s="48"/>
      <c r="L203" s="48"/>
      <c r="M203" s="48"/>
      <c r="N203" s="49"/>
      <c r="O203" s="47" t="str">
        <f t="shared" si="493"/>
        <v/>
      </c>
      <c r="P203" s="48"/>
      <c r="Q203" s="48"/>
      <c r="R203" s="48"/>
      <c r="S203" s="49"/>
      <c r="T203" s="47" t="str">
        <f t="shared" si="494"/>
        <v/>
      </c>
      <c r="U203" s="48"/>
      <c r="V203" s="48"/>
      <c r="W203" s="48"/>
      <c r="X203" s="48"/>
      <c r="Y203" s="50"/>
      <c r="Z203" s="51" t="str">
        <f t="shared" ref="Z203" si="719">IF(AND(Z197&lt;S$8,AR$8=1),Z197+1,"")</f>
        <v/>
      </c>
      <c r="AA203" s="52"/>
      <c r="AB203" s="53"/>
      <c r="AC203" s="25" t="str">
        <f t="shared" ref="AC203" si="720">IF(AND(Z197&lt;S$8,AR$8=1),IF(Z203=S$8,AM197,J$13-AH203),"")</f>
        <v/>
      </c>
      <c r="AD203" s="26"/>
      <c r="AE203" s="26"/>
      <c r="AF203" s="26"/>
      <c r="AG203" s="54"/>
      <c r="AH203" s="25" t="str">
        <f t="shared" ref="AH203" si="721">IF(AND(Z197&lt;S$8,AR$8=1),TRUNC(AM197*AR$7),"")</f>
        <v/>
      </c>
      <c r="AI203" s="26"/>
      <c r="AJ203" s="26"/>
      <c r="AK203" s="26"/>
      <c r="AL203" s="54"/>
      <c r="AM203" s="25" t="str">
        <f t="shared" ref="AM203" si="722">IF(AND(Z197&lt;S$8,AR$8=1),IF(Z203=S$8,0,AM197-AC203),IF(AM202&gt;0,AM202,""))</f>
        <v/>
      </c>
      <c r="AN203" s="26"/>
      <c r="AO203" s="26"/>
      <c r="AP203" s="26"/>
      <c r="AQ203" s="26"/>
      <c r="AR203" s="27"/>
      <c r="AS203" s="26" t="str">
        <f t="shared" si="488"/>
        <v/>
      </c>
      <c r="AT203" s="26"/>
      <c r="AU203" s="26"/>
      <c r="AV203" s="26"/>
      <c r="AW203" s="26"/>
      <c r="AX203" s="27"/>
    </row>
    <row r="204" spans="2:50" ht="15" customHeight="1" x14ac:dyDescent="0.4">
      <c r="B204" s="43" t="str">
        <f t="shared" si="489"/>
        <v/>
      </c>
      <c r="C204" s="44"/>
      <c r="D204" s="45"/>
      <c r="E204" s="46" t="str">
        <f t="shared" si="490"/>
        <v/>
      </c>
      <c r="F204" s="44"/>
      <c r="G204" s="43" t="str">
        <f t="shared" si="491"/>
        <v/>
      </c>
      <c r="H204" s="44"/>
      <c r="I204" s="45"/>
      <c r="J204" s="47" t="str">
        <f t="shared" si="492"/>
        <v/>
      </c>
      <c r="K204" s="48"/>
      <c r="L204" s="48"/>
      <c r="M204" s="48"/>
      <c r="N204" s="49"/>
      <c r="O204" s="47" t="str">
        <f t="shared" si="493"/>
        <v/>
      </c>
      <c r="P204" s="48"/>
      <c r="Q204" s="48"/>
      <c r="R204" s="48"/>
      <c r="S204" s="49"/>
      <c r="T204" s="47" t="str">
        <f t="shared" si="494"/>
        <v/>
      </c>
      <c r="U204" s="48"/>
      <c r="V204" s="48"/>
      <c r="W204" s="48"/>
      <c r="X204" s="48"/>
      <c r="Y204" s="50"/>
      <c r="Z204" s="51" t="str">
        <f t="shared" ref="Z204" si="723">IF(AND(Z198&lt;S$8,AR$8=2),Z198+1,"")</f>
        <v/>
      </c>
      <c r="AA204" s="52"/>
      <c r="AB204" s="53"/>
      <c r="AC204" s="25" t="str">
        <f t="shared" ref="AC204" si="724">IF(AND(Z198&lt;S$8,AR$8=2),IF(Z204=S$8,AM198,J$13-AH204),"")</f>
        <v/>
      </c>
      <c r="AD204" s="26"/>
      <c r="AE204" s="26"/>
      <c r="AF204" s="26"/>
      <c r="AG204" s="54"/>
      <c r="AH204" s="25" t="str">
        <f t="shared" ref="AH204" si="725">IF(AND(Z198&lt;S$8,AR$8=2),TRUNC(AM198*AR$7),"")</f>
        <v/>
      </c>
      <c r="AI204" s="26"/>
      <c r="AJ204" s="26"/>
      <c r="AK204" s="26"/>
      <c r="AL204" s="54"/>
      <c r="AM204" s="25" t="str">
        <f t="shared" ref="AM204" si="726">IF(AND(Z198&lt;S$8,AR$8=2),IF(Z204=S$8,0,AM198-AC204),IF(AM203&gt;0,AM203,""))</f>
        <v/>
      </c>
      <c r="AN204" s="26"/>
      <c r="AO204" s="26"/>
      <c r="AP204" s="26"/>
      <c r="AQ204" s="26"/>
      <c r="AR204" s="27"/>
      <c r="AS204" s="26" t="str">
        <f t="shared" si="488"/>
        <v/>
      </c>
      <c r="AT204" s="26"/>
      <c r="AU204" s="26"/>
      <c r="AV204" s="26"/>
      <c r="AW204" s="26"/>
      <c r="AX204" s="27"/>
    </row>
    <row r="205" spans="2:50" ht="15" customHeight="1" x14ac:dyDescent="0.4">
      <c r="B205" s="43" t="str">
        <f t="shared" si="489"/>
        <v/>
      </c>
      <c r="C205" s="44"/>
      <c r="D205" s="45"/>
      <c r="E205" s="46" t="str">
        <f t="shared" si="490"/>
        <v/>
      </c>
      <c r="F205" s="44"/>
      <c r="G205" s="43" t="str">
        <f t="shared" si="491"/>
        <v/>
      </c>
      <c r="H205" s="44"/>
      <c r="I205" s="45"/>
      <c r="J205" s="47" t="str">
        <f t="shared" si="492"/>
        <v/>
      </c>
      <c r="K205" s="48"/>
      <c r="L205" s="48"/>
      <c r="M205" s="48"/>
      <c r="N205" s="49"/>
      <c r="O205" s="47" t="str">
        <f t="shared" si="493"/>
        <v/>
      </c>
      <c r="P205" s="48"/>
      <c r="Q205" s="48"/>
      <c r="R205" s="48"/>
      <c r="S205" s="49"/>
      <c r="T205" s="47" t="str">
        <f t="shared" si="494"/>
        <v/>
      </c>
      <c r="U205" s="48"/>
      <c r="V205" s="48"/>
      <c r="W205" s="48"/>
      <c r="X205" s="48"/>
      <c r="Y205" s="50"/>
      <c r="Z205" s="51" t="str">
        <f t="shared" ref="Z205" si="727">IF(AND(Z199&lt;S$8,AR$8=3),Z199+1,"")</f>
        <v/>
      </c>
      <c r="AA205" s="52"/>
      <c r="AB205" s="53"/>
      <c r="AC205" s="25" t="str">
        <f t="shared" ref="AC205" si="728">IF(AND(Z199&lt;S$8,AR$8=3),IF(Z205=S$8,AM199,J$13-AH205),"")</f>
        <v/>
      </c>
      <c r="AD205" s="26"/>
      <c r="AE205" s="26"/>
      <c r="AF205" s="26"/>
      <c r="AG205" s="54"/>
      <c r="AH205" s="25" t="str">
        <f t="shared" ref="AH205" si="729">IF(AND(Z199&lt;S$8,AR$8=3),TRUNC(AM199*AR$7),"")</f>
        <v/>
      </c>
      <c r="AI205" s="26"/>
      <c r="AJ205" s="26"/>
      <c r="AK205" s="26"/>
      <c r="AL205" s="54"/>
      <c r="AM205" s="25" t="str">
        <f t="shared" ref="AM205" si="730">IF(AND(Z199&lt;S$8,AR$8=3),IF(Z205=S$8,0,AM199-AC205),IF(AM204&gt;0,AM204,""))</f>
        <v/>
      </c>
      <c r="AN205" s="26"/>
      <c r="AO205" s="26"/>
      <c r="AP205" s="26"/>
      <c r="AQ205" s="26"/>
      <c r="AR205" s="27"/>
      <c r="AS205" s="26" t="str">
        <f t="shared" si="488"/>
        <v/>
      </c>
      <c r="AT205" s="26"/>
      <c r="AU205" s="26"/>
      <c r="AV205" s="26"/>
      <c r="AW205" s="26"/>
      <c r="AX205" s="27"/>
    </row>
    <row r="206" spans="2:50" ht="15" customHeight="1" thickBot="1" x14ac:dyDescent="0.45">
      <c r="B206" s="73" t="str">
        <f t="shared" si="489"/>
        <v/>
      </c>
      <c r="C206" s="74"/>
      <c r="D206" s="75"/>
      <c r="E206" s="76" t="str">
        <f t="shared" si="490"/>
        <v/>
      </c>
      <c r="F206" s="74"/>
      <c r="G206" s="73" t="str">
        <f t="shared" si="491"/>
        <v/>
      </c>
      <c r="H206" s="74"/>
      <c r="I206" s="75"/>
      <c r="J206" s="77" t="str">
        <f t="shared" si="492"/>
        <v/>
      </c>
      <c r="K206" s="78"/>
      <c r="L206" s="78"/>
      <c r="M206" s="78"/>
      <c r="N206" s="79"/>
      <c r="O206" s="77" t="str">
        <f t="shared" si="493"/>
        <v/>
      </c>
      <c r="P206" s="78"/>
      <c r="Q206" s="78"/>
      <c r="R206" s="78"/>
      <c r="S206" s="79"/>
      <c r="T206" s="77" t="str">
        <f t="shared" si="494"/>
        <v/>
      </c>
      <c r="U206" s="78"/>
      <c r="V206" s="78"/>
      <c r="W206" s="78"/>
      <c r="X206" s="78"/>
      <c r="Y206" s="80"/>
      <c r="Z206" s="81" t="str">
        <f t="shared" ref="Z206" si="731">IF(AND(Z200&lt;S$8,AR$8=4),Z200+1,"")</f>
        <v/>
      </c>
      <c r="AA206" s="82"/>
      <c r="AB206" s="83"/>
      <c r="AC206" s="55" t="str">
        <f t="shared" ref="AC206" si="732">IF(AND(Z200&lt;S$8,AR$8=4),IF(Z206=S$8,AM200,J$13-AH206),"")</f>
        <v/>
      </c>
      <c r="AD206" s="56"/>
      <c r="AE206" s="56"/>
      <c r="AF206" s="56"/>
      <c r="AG206" s="84"/>
      <c r="AH206" s="55" t="str">
        <f t="shared" ref="AH206" si="733">IF(AND(Z200&lt;S$8,AR$8=4),TRUNC(AM200*AR$7),"")</f>
        <v/>
      </c>
      <c r="AI206" s="56"/>
      <c r="AJ206" s="56"/>
      <c r="AK206" s="56"/>
      <c r="AL206" s="84"/>
      <c r="AM206" s="55" t="str">
        <f t="shared" ref="AM206" si="734">IF(AND(Z200&lt;S$8,AR$8=4),IF(Z206=S$8,0,AM200-AC206),IF(AM205&gt;0,AM205,""))</f>
        <v/>
      </c>
      <c r="AN206" s="56"/>
      <c r="AO206" s="56"/>
      <c r="AP206" s="56"/>
      <c r="AQ206" s="56"/>
      <c r="AR206" s="57"/>
      <c r="AS206" s="56" t="str">
        <f t="shared" si="488"/>
        <v/>
      </c>
      <c r="AT206" s="56"/>
      <c r="AU206" s="56"/>
      <c r="AV206" s="56"/>
      <c r="AW206" s="56"/>
      <c r="AX206" s="57"/>
    </row>
    <row r="207" spans="2:50" ht="15" customHeight="1" x14ac:dyDescent="0.4">
      <c r="B207" s="88" t="str">
        <f t="shared" si="489"/>
        <v/>
      </c>
      <c r="C207" s="89"/>
      <c r="D207" s="90"/>
      <c r="E207" s="91" t="str">
        <f t="shared" si="490"/>
        <v/>
      </c>
      <c r="F207" s="89"/>
      <c r="G207" s="88" t="str">
        <f t="shared" si="491"/>
        <v/>
      </c>
      <c r="H207" s="89"/>
      <c r="I207" s="90"/>
      <c r="J207" s="92" t="str">
        <f t="shared" si="492"/>
        <v/>
      </c>
      <c r="K207" s="93"/>
      <c r="L207" s="93"/>
      <c r="M207" s="93"/>
      <c r="N207" s="94"/>
      <c r="O207" s="92" t="str">
        <f t="shared" si="493"/>
        <v/>
      </c>
      <c r="P207" s="93"/>
      <c r="Q207" s="93"/>
      <c r="R207" s="93"/>
      <c r="S207" s="94"/>
      <c r="T207" s="92" t="str">
        <f t="shared" si="494"/>
        <v/>
      </c>
      <c r="U207" s="93"/>
      <c r="V207" s="93"/>
      <c r="W207" s="93"/>
      <c r="X207" s="93"/>
      <c r="Y207" s="95"/>
      <c r="Z207" s="96" t="str">
        <f t="shared" ref="Z207" si="735">IF(AND(Z201&lt;S$8,AR$8=5),Z201+1,"")</f>
        <v/>
      </c>
      <c r="AA207" s="97"/>
      <c r="AB207" s="98"/>
      <c r="AC207" s="85" t="str">
        <f t="shared" ref="AC207" si="736">IF(AND(Z201&lt;S$8,AR$8=5),IF(Z207=S$8,AM201,J$13-AH207),"")</f>
        <v/>
      </c>
      <c r="AD207" s="86"/>
      <c r="AE207" s="86"/>
      <c r="AF207" s="86"/>
      <c r="AG207" s="99"/>
      <c r="AH207" s="85" t="str">
        <f t="shared" ref="AH207" si="737">IF(AND(Z201&lt;S$8,AR$8=5),TRUNC(AM201*AR$7),"")</f>
        <v/>
      </c>
      <c r="AI207" s="86"/>
      <c r="AJ207" s="86"/>
      <c r="AK207" s="86"/>
      <c r="AL207" s="99"/>
      <c r="AM207" s="85" t="str">
        <f t="shared" ref="AM207" si="738">IF(AND(Z201&lt;S$8,AR$8=5),IF(Z207=S$8,0,AM201-AC207),IF(AM206&gt;0,AM206,""))</f>
        <v/>
      </c>
      <c r="AN207" s="86"/>
      <c r="AO207" s="86"/>
      <c r="AP207" s="86"/>
      <c r="AQ207" s="86"/>
      <c r="AR207" s="87"/>
      <c r="AS207" s="86" t="str">
        <f t="shared" si="488"/>
        <v/>
      </c>
      <c r="AT207" s="86"/>
      <c r="AU207" s="86"/>
      <c r="AV207" s="86"/>
      <c r="AW207" s="86"/>
      <c r="AX207" s="87"/>
    </row>
    <row r="208" spans="2:50" ht="15" customHeight="1" x14ac:dyDescent="0.4">
      <c r="B208" s="43" t="str">
        <f t="shared" si="489"/>
        <v/>
      </c>
      <c r="C208" s="44"/>
      <c r="D208" s="45"/>
      <c r="E208" s="46" t="str">
        <f t="shared" si="490"/>
        <v/>
      </c>
      <c r="F208" s="44"/>
      <c r="G208" s="43" t="str">
        <f t="shared" si="491"/>
        <v/>
      </c>
      <c r="H208" s="44"/>
      <c r="I208" s="45"/>
      <c r="J208" s="47" t="str">
        <f t="shared" si="492"/>
        <v/>
      </c>
      <c r="K208" s="48"/>
      <c r="L208" s="48"/>
      <c r="M208" s="48"/>
      <c r="N208" s="49"/>
      <c r="O208" s="47" t="str">
        <f t="shared" si="493"/>
        <v/>
      </c>
      <c r="P208" s="48"/>
      <c r="Q208" s="48"/>
      <c r="R208" s="48"/>
      <c r="S208" s="49"/>
      <c r="T208" s="47" t="str">
        <f t="shared" si="494"/>
        <v/>
      </c>
      <c r="U208" s="48"/>
      <c r="V208" s="48"/>
      <c r="W208" s="48"/>
      <c r="X208" s="48"/>
      <c r="Y208" s="50"/>
      <c r="Z208" s="51" t="str">
        <f t="shared" ref="Z208" si="739">IF(AND(Z202&lt;S$8,AR$8=6),Z202+1,"")</f>
        <v/>
      </c>
      <c r="AA208" s="52"/>
      <c r="AB208" s="53"/>
      <c r="AC208" s="25" t="str">
        <f t="shared" ref="AC208" si="740">IF(AND(Z202&lt;S$8,AR$8=6),IF(Z208=S$8,AM202,J$13-AH208),"")</f>
        <v/>
      </c>
      <c r="AD208" s="26"/>
      <c r="AE208" s="26"/>
      <c r="AF208" s="26"/>
      <c r="AG208" s="54"/>
      <c r="AH208" s="25" t="str">
        <f t="shared" ref="AH208" si="741">IF(AND(Z202&lt;S$8,AR$8=6),TRUNC(AM202*AR$7),"")</f>
        <v/>
      </c>
      <c r="AI208" s="26"/>
      <c r="AJ208" s="26"/>
      <c r="AK208" s="26"/>
      <c r="AL208" s="54"/>
      <c r="AM208" s="25" t="str">
        <f t="shared" ref="AM208" si="742">IF(AND(Z202&lt;S$8,AR$8=6),IF(Z208=S$8,0,AM202-AC208),IF(AM207&gt;0,AM207,""))</f>
        <v/>
      </c>
      <c r="AN208" s="26"/>
      <c r="AO208" s="26"/>
      <c r="AP208" s="26"/>
      <c r="AQ208" s="26"/>
      <c r="AR208" s="27"/>
      <c r="AS208" s="26" t="str">
        <f t="shared" si="488"/>
        <v/>
      </c>
      <c r="AT208" s="26"/>
      <c r="AU208" s="26"/>
      <c r="AV208" s="26"/>
      <c r="AW208" s="26"/>
      <c r="AX208" s="27"/>
    </row>
    <row r="209" spans="2:50" ht="15" customHeight="1" x14ac:dyDescent="0.4">
      <c r="B209" s="43" t="str">
        <f t="shared" si="489"/>
        <v/>
      </c>
      <c r="C209" s="44"/>
      <c r="D209" s="45"/>
      <c r="E209" s="46" t="str">
        <f t="shared" si="490"/>
        <v/>
      </c>
      <c r="F209" s="44"/>
      <c r="G209" s="43" t="str">
        <f t="shared" si="491"/>
        <v/>
      </c>
      <c r="H209" s="44"/>
      <c r="I209" s="45"/>
      <c r="J209" s="47" t="str">
        <f t="shared" si="492"/>
        <v/>
      </c>
      <c r="K209" s="48"/>
      <c r="L209" s="48"/>
      <c r="M209" s="48"/>
      <c r="N209" s="49"/>
      <c r="O209" s="47" t="str">
        <f t="shared" si="493"/>
        <v/>
      </c>
      <c r="P209" s="48"/>
      <c r="Q209" s="48"/>
      <c r="R209" s="48"/>
      <c r="S209" s="49"/>
      <c r="T209" s="47" t="str">
        <f t="shared" si="494"/>
        <v/>
      </c>
      <c r="U209" s="48"/>
      <c r="V209" s="48"/>
      <c r="W209" s="48"/>
      <c r="X209" s="48"/>
      <c r="Y209" s="50"/>
      <c r="Z209" s="51" t="str">
        <f t="shared" ref="Z209" si="743">IF(AND(Z203&lt;S$8,AR$8=1),Z203+1,"")</f>
        <v/>
      </c>
      <c r="AA209" s="52"/>
      <c r="AB209" s="53"/>
      <c r="AC209" s="25" t="str">
        <f t="shared" ref="AC209" si="744">IF(AND(Z203&lt;S$8,AR$8=1),IF(Z209=S$8,AM203,J$13-AH209),"")</f>
        <v/>
      </c>
      <c r="AD209" s="26"/>
      <c r="AE209" s="26"/>
      <c r="AF209" s="26"/>
      <c r="AG209" s="54"/>
      <c r="AH209" s="25" t="str">
        <f t="shared" ref="AH209" si="745">IF(AND(Z203&lt;S$8,AR$8=1),TRUNC(AM203*AR$7),"")</f>
        <v/>
      </c>
      <c r="AI209" s="26"/>
      <c r="AJ209" s="26"/>
      <c r="AK209" s="26"/>
      <c r="AL209" s="54"/>
      <c r="AM209" s="25" t="str">
        <f t="shared" ref="AM209" si="746">IF(AND(Z203&lt;S$8,AR$8=1),IF(Z209=S$8,0,AM203-AC209),IF(AM208&gt;0,AM208,""))</f>
        <v/>
      </c>
      <c r="AN209" s="26"/>
      <c r="AO209" s="26"/>
      <c r="AP209" s="26"/>
      <c r="AQ209" s="26"/>
      <c r="AR209" s="27"/>
      <c r="AS209" s="26" t="str">
        <f t="shared" si="488"/>
        <v/>
      </c>
      <c r="AT209" s="26"/>
      <c r="AU209" s="26"/>
      <c r="AV209" s="26"/>
      <c r="AW209" s="26"/>
      <c r="AX209" s="27"/>
    </row>
    <row r="210" spans="2:50" ht="15" customHeight="1" x14ac:dyDescent="0.4">
      <c r="B210" s="43" t="str">
        <f t="shared" si="489"/>
        <v/>
      </c>
      <c r="C210" s="44"/>
      <c r="D210" s="45"/>
      <c r="E210" s="46" t="str">
        <f t="shared" si="490"/>
        <v/>
      </c>
      <c r="F210" s="44"/>
      <c r="G210" s="43" t="str">
        <f t="shared" si="491"/>
        <v/>
      </c>
      <c r="H210" s="44"/>
      <c r="I210" s="45"/>
      <c r="J210" s="47" t="str">
        <f t="shared" si="492"/>
        <v/>
      </c>
      <c r="K210" s="48"/>
      <c r="L210" s="48"/>
      <c r="M210" s="48"/>
      <c r="N210" s="49"/>
      <c r="O210" s="47" t="str">
        <f t="shared" si="493"/>
        <v/>
      </c>
      <c r="P210" s="48"/>
      <c r="Q210" s="48"/>
      <c r="R210" s="48"/>
      <c r="S210" s="49"/>
      <c r="T210" s="47" t="str">
        <f t="shared" si="494"/>
        <v/>
      </c>
      <c r="U210" s="48"/>
      <c r="V210" s="48"/>
      <c r="W210" s="48"/>
      <c r="X210" s="48"/>
      <c r="Y210" s="50"/>
      <c r="Z210" s="51" t="str">
        <f t="shared" ref="Z210" si="747">IF(AND(Z204&lt;S$8,AR$8=2),Z204+1,"")</f>
        <v/>
      </c>
      <c r="AA210" s="52"/>
      <c r="AB210" s="53"/>
      <c r="AC210" s="25" t="str">
        <f t="shared" ref="AC210" si="748">IF(AND(Z204&lt;S$8,AR$8=2),IF(Z210=S$8,AM204,J$13-AH210),"")</f>
        <v/>
      </c>
      <c r="AD210" s="26"/>
      <c r="AE210" s="26"/>
      <c r="AF210" s="26"/>
      <c r="AG210" s="54"/>
      <c r="AH210" s="25" t="str">
        <f t="shared" ref="AH210" si="749">IF(AND(Z204&lt;S$8,AR$8=2),TRUNC(AM204*AR$7),"")</f>
        <v/>
      </c>
      <c r="AI210" s="26"/>
      <c r="AJ210" s="26"/>
      <c r="AK210" s="26"/>
      <c r="AL210" s="54"/>
      <c r="AM210" s="25" t="str">
        <f t="shared" ref="AM210" si="750">IF(AND(Z204&lt;S$8,AR$8=2),IF(Z210=S$8,0,AM204-AC210),IF(AM209&gt;0,AM209,""))</f>
        <v/>
      </c>
      <c r="AN210" s="26"/>
      <c r="AO210" s="26"/>
      <c r="AP210" s="26"/>
      <c r="AQ210" s="26"/>
      <c r="AR210" s="27"/>
      <c r="AS210" s="26" t="str">
        <f t="shared" ref="AS210:AS256" si="751">IFERROR(T210+AM210,T210)</f>
        <v/>
      </c>
      <c r="AT210" s="26"/>
      <c r="AU210" s="26"/>
      <c r="AV210" s="26"/>
      <c r="AW210" s="26"/>
      <c r="AX210" s="27"/>
    </row>
    <row r="211" spans="2:50" ht="15" customHeight="1" thickBot="1" x14ac:dyDescent="0.45">
      <c r="B211" s="73" t="str">
        <f t="shared" ref="B211:B256" si="752">IF(G210&lt;S$7,IF(E210=12,B210+1,B210),"")</f>
        <v/>
      </c>
      <c r="C211" s="74"/>
      <c r="D211" s="75"/>
      <c r="E211" s="76" t="str">
        <f t="shared" ref="E211:E256" si="753">IF(G210&lt;S$7,IF(E210=12,1,E210+1),"")</f>
        <v/>
      </c>
      <c r="F211" s="74"/>
      <c r="G211" s="73" t="str">
        <f t="shared" ref="G211:G256" si="754">IF(G210&lt;S$7,G210+1,"")</f>
        <v/>
      </c>
      <c r="H211" s="74"/>
      <c r="I211" s="75"/>
      <c r="J211" s="77" t="str">
        <f t="shared" ref="J211:J256" si="755">IF(G210&lt;S$7,IF(S$7-G211=0,T210,J$12-O211),"")</f>
        <v/>
      </c>
      <c r="K211" s="78"/>
      <c r="L211" s="78"/>
      <c r="M211" s="78"/>
      <c r="N211" s="79"/>
      <c r="O211" s="77" t="str">
        <f t="shared" ref="O211:O256" si="756">IF(G210&lt;S$7,TRUNC(T210*AR$6),"")</f>
        <v/>
      </c>
      <c r="P211" s="78"/>
      <c r="Q211" s="78"/>
      <c r="R211" s="78"/>
      <c r="S211" s="79"/>
      <c r="T211" s="77" t="str">
        <f t="shared" ref="T211:T256" si="757">IF(G210&lt;S$7,T210-J211,"")</f>
        <v/>
      </c>
      <c r="U211" s="78"/>
      <c r="V211" s="78"/>
      <c r="W211" s="78"/>
      <c r="X211" s="78"/>
      <c r="Y211" s="80"/>
      <c r="Z211" s="81" t="str">
        <f t="shared" ref="Z211" si="758">IF(AND(Z205&lt;S$8,AR$8=3),Z205+1,"")</f>
        <v/>
      </c>
      <c r="AA211" s="82"/>
      <c r="AB211" s="83"/>
      <c r="AC211" s="55" t="str">
        <f t="shared" ref="AC211" si="759">IF(AND(Z205&lt;S$8,AR$8=3),IF(Z211=S$8,AM205,J$13-AH211),"")</f>
        <v/>
      </c>
      <c r="AD211" s="56"/>
      <c r="AE211" s="56"/>
      <c r="AF211" s="56"/>
      <c r="AG211" s="84"/>
      <c r="AH211" s="55" t="str">
        <f t="shared" ref="AH211" si="760">IF(AND(Z205&lt;S$8,AR$8=3),TRUNC(AM205*AR$7),"")</f>
        <v/>
      </c>
      <c r="AI211" s="56"/>
      <c r="AJ211" s="56"/>
      <c r="AK211" s="56"/>
      <c r="AL211" s="84"/>
      <c r="AM211" s="55" t="str">
        <f t="shared" ref="AM211" si="761">IF(AND(Z205&lt;S$8,AR$8=3),IF(Z211=S$8,0,AM205-AC211),IF(AM210&gt;0,AM210,""))</f>
        <v/>
      </c>
      <c r="AN211" s="56"/>
      <c r="AO211" s="56"/>
      <c r="AP211" s="56"/>
      <c r="AQ211" s="56"/>
      <c r="AR211" s="57"/>
      <c r="AS211" s="56" t="str">
        <f t="shared" si="751"/>
        <v/>
      </c>
      <c r="AT211" s="56"/>
      <c r="AU211" s="56"/>
      <c r="AV211" s="56"/>
      <c r="AW211" s="56"/>
      <c r="AX211" s="57"/>
    </row>
    <row r="212" spans="2:50" ht="15" customHeight="1" x14ac:dyDescent="0.4">
      <c r="B212" s="88" t="str">
        <f t="shared" si="752"/>
        <v/>
      </c>
      <c r="C212" s="89"/>
      <c r="D212" s="90"/>
      <c r="E212" s="91" t="str">
        <f t="shared" si="753"/>
        <v/>
      </c>
      <c r="F212" s="89"/>
      <c r="G212" s="88" t="str">
        <f t="shared" si="754"/>
        <v/>
      </c>
      <c r="H212" s="89"/>
      <c r="I212" s="90"/>
      <c r="J212" s="92" t="str">
        <f t="shared" si="755"/>
        <v/>
      </c>
      <c r="K212" s="93"/>
      <c r="L212" s="93"/>
      <c r="M212" s="93"/>
      <c r="N212" s="94"/>
      <c r="O212" s="92" t="str">
        <f t="shared" si="756"/>
        <v/>
      </c>
      <c r="P212" s="93"/>
      <c r="Q212" s="93"/>
      <c r="R212" s="93"/>
      <c r="S212" s="94"/>
      <c r="T212" s="92" t="str">
        <f t="shared" si="757"/>
        <v/>
      </c>
      <c r="U212" s="93"/>
      <c r="V212" s="93"/>
      <c r="W212" s="93"/>
      <c r="X212" s="93"/>
      <c r="Y212" s="95"/>
      <c r="Z212" s="96" t="str">
        <f t="shared" ref="Z212" si="762">IF(AND(Z206&lt;S$8,AR$8=4),Z206+1,"")</f>
        <v/>
      </c>
      <c r="AA212" s="97"/>
      <c r="AB212" s="98"/>
      <c r="AC212" s="85" t="str">
        <f t="shared" ref="AC212" si="763">IF(AND(Z206&lt;S$8,AR$8=4),IF(Z212=S$8,AM206,J$13-AH212),"")</f>
        <v/>
      </c>
      <c r="AD212" s="86"/>
      <c r="AE212" s="86"/>
      <c r="AF212" s="86"/>
      <c r="AG212" s="99"/>
      <c r="AH212" s="85" t="str">
        <f t="shared" ref="AH212" si="764">IF(AND(Z206&lt;S$8,AR$8=4),TRUNC(AM206*AR$7),"")</f>
        <v/>
      </c>
      <c r="AI212" s="86"/>
      <c r="AJ212" s="86"/>
      <c r="AK212" s="86"/>
      <c r="AL212" s="99"/>
      <c r="AM212" s="85" t="str">
        <f t="shared" ref="AM212" si="765">IF(AND(Z206&lt;S$8,AR$8=4),IF(Z212=S$8,0,AM206-AC212),IF(AM211&gt;0,AM211,""))</f>
        <v/>
      </c>
      <c r="AN212" s="86"/>
      <c r="AO212" s="86"/>
      <c r="AP212" s="86"/>
      <c r="AQ212" s="86"/>
      <c r="AR212" s="87"/>
      <c r="AS212" s="86" t="str">
        <f t="shared" si="751"/>
        <v/>
      </c>
      <c r="AT212" s="86"/>
      <c r="AU212" s="86"/>
      <c r="AV212" s="86"/>
      <c r="AW212" s="86"/>
      <c r="AX212" s="87"/>
    </row>
    <row r="213" spans="2:50" ht="15" customHeight="1" x14ac:dyDescent="0.4">
      <c r="B213" s="43" t="str">
        <f t="shared" si="752"/>
        <v/>
      </c>
      <c r="C213" s="44"/>
      <c r="D213" s="45"/>
      <c r="E213" s="46" t="str">
        <f t="shared" si="753"/>
        <v/>
      </c>
      <c r="F213" s="44"/>
      <c r="G213" s="43" t="str">
        <f t="shared" si="754"/>
        <v/>
      </c>
      <c r="H213" s="44"/>
      <c r="I213" s="45"/>
      <c r="J213" s="47" t="str">
        <f t="shared" si="755"/>
        <v/>
      </c>
      <c r="K213" s="48"/>
      <c r="L213" s="48"/>
      <c r="M213" s="48"/>
      <c r="N213" s="49"/>
      <c r="O213" s="47" t="str">
        <f t="shared" si="756"/>
        <v/>
      </c>
      <c r="P213" s="48"/>
      <c r="Q213" s="48"/>
      <c r="R213" s="48"/>
      <c r="S213" s="49"/>
      <c r="T213" s="47" t="str">
        <f t="shared" si="757"/>
        <v/>
      </c>
      <c r="U213" s="48"/>
      <c r="V213" s="48"/>
      <c r="W213" s="48"/>
      <c r="X213" s="48"/>
      <c r="Y213" s="50"/>
      <c r="Z213" s="51" t="str">
        <f t="shared" ref="Z213" si="766">IF(AND(Z207&lt;S$8,AR$8=5),Z207+1,"")</f>
        <v/>
      </c>
      <c r="AA213" s="52"/>
      <c r="AB213" s="53"/>
      <c r="AC213" s="25" t="str">
        <f t="shared" ref="AC213" si="767">IF(AND(Z207&lt;S$8,AR$8=5),IF(Z213=S$8,AM207,J$13-AH213),"")</f>
        <v/>
      </c>
      <c r="AD213" s="26"/>
      <c r="AE213" s="26"/>
      <c r="AF213" s="26"/>
      <c r="AG213" s="54"/>
      <c r="AH213" s="25" t="str">
        <f t="shared" ref="AH213" si="768">IF(AND(Z207&lt;S$8,AR$8=5),TRUNC(AM207*AR$7),"")</f>
        <v/>
      </c>
      <c r="AI213" s="26"/>
      <c r="AJ213" s="26"/>
      <c r="AK213" s="26"/>
      <c r="AL213" s="54"/>
      <c r="AM213" s="25" t="str">
        <f t="shared" ref="AM213" si="769">IF(AND(Z207&lt;S$8,AR$8=5),IF(Z213=S$8,0,AM207-AC213),IF(AM212&gt;0,AM212,""))</f>
        <v/>
      </c>
      <c r="AN213" s="26"/>
      <c r="AO213" s="26"/>
      <c r="AP213" s="26"/>
      <c r="AQ213" s="26"/>
      <c r="AR213" s="27"/>
      <c r="AS213" s="26" t="str">
        <f t="shared" si="751"/>
        <v/>
      </c>
      <c r="AT213" s="26"/>
      <c r="AU213" s="26"/>
      <c r="AV213" s="26"/>
      <c r="AW213" s="26"/>
      <c r="AX213" s="27"/>
    </row>
    <row r="214" spans="2:50" ht="15" customHeight="1" x14ac:dyDescent="0.4">
      <c r="B214" s="43" t="str">
        <f t="shared" si="752"/>
        <v/>
      </c>
      <c r="C214" s="44"/>
      <c r="D214" s="45"/>
      <c r="E214" s="46" t="str">
        <f t="shared" si="753"/>
        <v/>
      </c>
      <c r="F214" s="44"/>
      <c r="G214" s="43" t="str">
        <f t="shared" si="754"/>
        <v/>
      </c>
      <c r="H214" s="44"/>
      <c r="I214" s="45"/>
      <c r="J214" s="47" t="str">
        <f t="shared" si="755"/>
        <v/>
      </c>
      <c r="K214" s="48"/>
      <c r="L214" s="48"/>
      <c r="M214" s="48"/>
      <c r="N214" s="49"/>
      <c r="O214" s="47" t="str">
        <f t="shared" si="756"/>
        <v/>
      </c>
      <c r="P214" s="48"/>
      <c r="Q214" s="48"/>
      <c r="R214" s="48"/>
      <c r="S214" s="49"/>
      <c r="T214" s="47" t="str">
        <f t="shared" si="757"/>
        <v/>
      </c>
      <c r="U214" s="48"/>
      <c r="V214" s="48"/>
      <c r="W214" s="48"/>
      <c r="X214" s="48"/>
      <c r="Y214" s="50"/>
      <c r="Z214" s="51" t="str">
        <f t="shared" ref="Z214" si="770">IF(AND(Z208&lt;S$8,AR$8=6),Z208+1,"")</f>
        <v/>
      </c>
      <c r="AA214" s="52"/>
      <c r="AB214" s="53"/>
      <c r="AC214" s="25" t="str">
        <f t="shared" ref="AC214" si="771">IF(AND(Z208&lt;S$8,AR$8=6),IF(Z214=S$8,AM208,J$13-AH214),"")</f>
        <v/>
      </c>
      <c r="AD214" s="26"/>
      <c r="AE214" s="26"/>
      <c r="AF214" s="26"/>
      <c r="AG214" s="54"/>
      <c r="AH214" s="25" t="str">
        <f t="shared" ref="AH214" si="772">IF(AND(Z208&lt;S$8,AR$8=6),TRUNC(AM208*AR$7),"")</f>
        <v/>
      </c>
      <c r="AI214" s="26"/>
      <c r="AJ214" s="26"/>
      <c r="AK214" s="26"/>
      <c r="AL214" s="54"/>
      <c r="AM214" s="25" t="str">
        <f t="shared" ref="AM214" si="773">IF(AND(Z208&lt;S$8,AR$8=6),IF(Z214=S$8,0,AM208-AC214),IF(AM213&gt;0,AM213,""))</f>
        <v/>
      </c>
      <c r="AN214" s="26"/>
      <c r="AO214" s="26"/>
      <c r="AP214" s="26"/>
      <c r="AQ214" s="26"/>
      <c r="AR214" s="27"/>
      <c r="AS214" s="26" t="str">
        <f t="shared" si="751"/>
        <v/>
      </c>
      <c r="AT214" s="26"/>
      <c r="AU214" s="26"/>
      <c r="AV214" s="26"/>
      <c r="AW214" s="26"/>
      <c r="AX214" s="27"/>
    </row>
    <row r="215" spans="2:50" ht="15" customHeight="1" x14ac:dyDescent="0.4">
      <c r="B215" s="43" t="str">
        <f t="shared" si="752"/>
        <v/>
      </c>
      <c r="C215" s="44"/>
      <c r="D215" s="45"/>
      <c r="E215" s="46" t="str">
        <f t="shared" si="753"/>
        <v/>
      </c>
      <c r="F215" s="44"/>
      <c r="G215" s="43" t="str">
        <f t="shared" si="754"/>
        <v/>
      </c>
      <c r="H215" s="44"/>
      <c r="I215" s="45"/>
      <c r="J215" s="47" t="str">
        <f t="shared" si="755"/>
        <v/>
      </c>
      <c r="K215" s="48"/>
      <c r="L215" s="48"/>
      <c r="M215" s="48"/>
      <c r="N215" s="49"/>
      <c r="O215" s="47" t="str">
        <f t="shared" si="756"/>
        <v/>
      </c>
      <c r="P215" s="48"/>
      <c r="Q215" s="48"/>
      <c r="R215" s="48"/>
      <c r="S215" s="49"/>
      <c r="T215" s="47" t="str">
        <f t="shared" si="757"/>
        <v/>
      </c>
      <c r="U215" s="48"/>
      <c r="V215" s="48"/>
      <c r="W215" s="48"/>
      <c r="X215" s="48"/>
      <c r="Y215" s="50"/>
      <c r="Z215" s="51" t="str">
        <f t="shared" ref="Z215" si="774">IF(AND(Z209&lt;S$8,AR$8=1),Z209+1,"")</f>
        <v/>
      </c>
      <c r="AA215" s="52"/>
      <c r="AB215" s="53"/>
      <c r="AC215" s="25" t="str">
        <f t="shared" ref="AC215" si="775">IF(AND(Z209&lt;S$8,AR$8=1),IF(Z215=S$8,AM209,J$13-AH215),"")</f>
        <v/>
      </c>
      <c r="AD215" s="26"/>
      <c r="AE215" s="26"/>
      <c r="AF215" s="26"/>
      <c r="AG215" s="54"/>
      <c r="AH215" s="25" t="str">
        <f t="shared" ref="AH215" si="776">IF(AND(Z209&lt;S$8,AR$8=1),TRUNC(AM209*AR$7),"")</f>
        <v/>
      </c>
      <c r="AI215" s="26"/>
      <c r="AJ215" s="26"/>
      <c r="AK215" s="26"/>
      <c r="AL215" s="54"/>
      <c r="AM215" s="25" t="str">
        <f t="shared" ref="AM215" si="777">IF(AND(Z209&lt;S$8,AR$8=1),IF(Z215=S$8,0,AM209-AC215),IF(AM214&gt;0,AM214,""))</f>
        <v/>
      </c>
      <c r="AN215" s="26"/>
      <c r="AO215" s="26"/>
      <c r="AP215" s="26"/>
      <c r="AQ215" s="26"/>
      <c r="AR215" s="27"/>
      <c r="AS215" s="26" t="str">
        <f t="shared" si="751"/>
        <v/>
      </c>
      <c r="AT215" s="26"/>
      <c r="AU215" s="26"/>
      <c r="AV215" s="26"/>
      <c r="AW215" s="26"/>
      <c r="AX215" s="27"/>
    </row>
    <row r="216" spans="2:50" ht="15" customHeight="1" thickBot="1" x14ac:dyDescent="0.45">
      <c r="B216" s="73" t="str">
        <f t="shared" si="752"/>
        <v/>
      </c>
      <c r="C216" s="74"/>
      <c r="D216" s="75"/>
      <c r="E216" s="76" t="str">
        <f t="shared" si="753"/>
        <v/>
      </c>
      <c r="F216" s="74"/>
      <c r="G216" s="73" t="str">
        <f t="shared" si="754"/>
        <v/>
      </c>
      <c r="H216" s="74"/>
      <c r="I216" s="75"/>
      <c r="J216" s="77" t="str">
        <f t="shared" si="755"/>
        <v/>
      </c>
      <c r="K216" s="78"/>
      <c r="L216" s="78"/>
      <c r="M216" s="78"/>
      <c r="N216" s="79"/>
      <c r="O216" s="77" t="str">
        <f t="shared" si="756"/>
        <v/>
      </c>
      <c r="P216" s="78"/>
      <c r="Q216" s="78"/>
      <c r="R216" s="78"/>
      <c r="S216" s="79"/>
      <c r="T216" s="77" t="str">
        <f t="shared" si="757"/>
        <v/>
      </c>
      <c r="U216" s="78"/>
      <c r="V216" s="78"/>
      <c r="W216" s="78"/>
      <c r="X216" s="78"/>
      <c r="Y216" s="80"/>
      <c r="Z216" s="81" t="str">
        <f t="shared" ref="Z216" si="778">IF(AND(Z210&lt;S$8,AR$8=2),Z210+1,"")</f>
        <v/>
      </c>
      <c r="AA216" s="82"/>
      <c r="AB216" s="83"/>
      <c r="AC216" s="55" t="str">
        <f t="shared" ref="AC216" si="779">IF(AND(Z210&lt;S$8,AR$8=2),IF(Z216=S$8,AM210,J$13-AH216),"")</f>
        <v/>
      </c>
      <c r="AD216" s="56"/>
      <c r="AE216" s="56"/>
      <c r="AF216" s="56"/>
      <c r="AG216" s="84"/>
      <c r="AH216" s="55" t="str">
        <f t="shared" ref="AH216" si="780">IF(AND(Z210&lt;S$8,AR$8=2),TRUNC(AM210*AR$7),"")</f>
        <v/>
      </c>
      <c r="AI216" s="56"/>
      <c r="AJ216" s="56"/>
      <c r="AK216" s="56"/>
      <c r="AL216" s="84"/>
      <c r="AM216" s="55" t="str">
        <f t="shared" ref="AM216" si="781">IF(AND(Z210&lt;S$8,AR$8=2),IF(Z216=S$8,0,AM210-AC216),IF(AM215&gt;0,AM215,""))</f>
        <v/>
      </c>
      <c r="AN216" s="56"/>
      <c r="AO216" s="56"/>
      <c r="AP216" s="56"/>
      <c r="AQ216" s="56"/>
      <c r="AR216" s="57"/>
      <c r="AS216" s="56" t="str">
        <f t="shared" si="751"/>
        <v/>
      </c>
      <c r="AT216" s="56"/>
      <c r="AU216" s="56"/>
      <c r="AV216" s="56"/>
      <c r="AW216" s="56"/>
      <c r="AX216" s="57"/>
    </row>
    <row r="217" spans="2:50" ht="15" customHeight="1" x14ac:dyDescent="0.4">
      <c r="B217" s="88" t="str">
        <f t="shared" si="752"/>
        <v/>
      </c>
      <c r="C217" s="89"/>
      <c r="D217" s="90"/>
      <c r="E217" s="91" t="str">
        <f t="shared" si="753"/>
        <v/>
      </c>
      <c r="F217" s="89"/>
      <c r="G217" s="88" t="str">
        <f t="shared" si="754"/>
        <v/>
      </c>
      <c r="H217" s="89"/>
      <c r="I217" s="90"/>
      <c r="J217" s="92" t="str">
        <f t="shared" si="755"/>
        <v/>
      </c>
      <c r="K217" s="93"/>
      <c r="L217" s="93"/>
      <c r="M217" s="93"/>
      <c r="N217" s="94"/>
      <c r="O217" s="92" t="str">
        <f t="shared" si="756"/>
        <v/>
      </c>
      <c r="P217" s="93"/>
      <c r="Q217" s="93"/>
      <c r="R217" s="93"/>
      <c r="S217" s="94"/>
      <c r="T217" s="92" t="str">
        <f t="shared" si="757"/>
        <v/>
      </c>
      <c r="U217" s="93"/>
      <c r="V217" s="93"/>
      <c r="W217" s="93"/>
      <c r="X217" s="93"/>
      <c r="Y217" s="95"/>
      <c r="Z217" s="96" t="str">
        <f t="shared" ref="Z217" si="782">IF(AND(Z211&lt;S$8,AR$8=3),Z211+1,"")</f>
        <v/>
      </c>
      <c r="AA217" s="97"/>
      <c r="AB217" s="98"/>
      <c r="AC217" s="85" t="str">
        <f t="shared" ref="AC217" si="783">IF(AND(Z211&lt;S$8,AR$8=3),IF(Z217=S$8,AM211,J$13-AH217),"")</f>
        <v/>
      </c>
      <c r="AD217" s="86"/>
      <c r="AE217" s="86"/>
      <c r="AF217" s="86"/>
      <c r="AG217" s="99"/>
      <c r="AH217" s="85" t="str">
        <f t="shared" ref="AH217" si="784">IF(AND(Z211&lt;S$8,AR$8=3),TRUNC(AM211*AR$7),"")</f>
        <v/>
      </c>
      <c r="AI217" s="86"/>
      <c r="AJ217" s="86"/>
      <c r="AK217" s="86"/>
      <c r="AL217" s="99"/>
      <c r="AM217" s="85" t="str">
        <f t="shared" ref="AM217" si="785">IF(AND(Z211&lt;S$8,AR$8=3),IF(Z217=S$8,0,AM211-AC217),IF(AM216&gt;0,AM216,""))</f>
        <v/>
      </c>
      <c r="AN217" s="86"/>
      <c r="AO217" s="86"/>
      <c r="AP217" s="86"/>
      <c r="AQ217" s="86"/>
      <c r="AR217" s="87"/>
      <c r="AS217" s="86" t="str">
        <f t="shared" si="751"/>
        <v/>
      </c>
      <c r="AT217" s="86"/>
      <c r="AU217" s="86"/>
      <c r="AV217" s="86"/>
      <c r="AW217" s="86"/>
      <c r="AX217" s="87"/>
    </row>
    <row r="218" spans="2:50" ht="15" customHeight="1" x14ac:dyDescent="0.4">
      <c r="B218" s="43" t="str">
        <f t="shared" si="752"/>
        <v/>
      </c>
      <c r="C218" s="44"/>
      <c r="D218" s="45"/>
      <c r="E218" s="46" t="str">
        <f t="shared" si="753"/>
        <v/>
      </c>
      <c r="F218" s="44"/>
      <c r="G218" s="43" t="str">
        <f t="shared" si="754"/>
        <v/>
      </c>
      <c r="H218" s="44"/>
      <c r="I218" s="45"/>
      <c r="J218" s="47" t="str">
        <f t="shared" si="755"/>
        <v/>
      </c>
      <c r="K218" s="48"/>
      <c r="L218" s="48"/>
      <c r="M218" s="48"/>
      <c r="N218" s="49"/>
      <c r="O218" s="47" t="str">
        <f t="shared" si="756"/>
        <v/>
      </c>
      <c r="P218" s="48"/>
      <c r="Q218" s="48"/>
      <c r="R218" s="48"/>
      <c r="S218" s="49"/>
      <c r="T218" s="47" t="str">
        <f t="shared" si="757"/>
        <v/>
      </c>
      <c r="U218" s="48"/>
      <c r="V218" s="48"/>
      <c r="W218" s="48"/>
      <c r="X218" s="48"/>
      <c r="Y218" s="50"/>
      <c r="Z218" s="51" t="str">
        <f t="shared" ref="Z218" si="786">IF(AND(Z212&lt;S$8,AR$8=4),Z212+1,"")</f>
        <v/>
      </c>
      <c r="AA218" s="52"/>
      <c r="AB218" s="53"/>
      <c r="AC218" s="25" t="str">
        <f t="shared" ref="AC218" si="787">IF(AND(Z212&lt;S$8,AR$8=4),IF(Z218=S$8,AM212,J$13-AH218),"")</f>
        <v/>
      </c>
      <c r="AD218" s="26"/>
      <c r="AE218" s="26"/>
      <c r="AF218" s="26"/>
      <c r="AG218" s="54"/>
      <c r="AH218" s="25" t="str">
        <f t="shared" ref="AH218" si="788">IF(AND(Z212&lt;S$8,AR$8=4),TRUNC(AM212*AR$7),"")</f>
        <v/>
      </c>
      <c r="AI218" s="26"/>
      <c r="AJ218" s="26"/>
      <c r="AK218" s="26"/>
      <c r="AL218" s="54"/>
      <c r="AM218" s="25" t="str">
        <f t="shared" ref="AM218" si="789">IF(AND(Z212&lt;S$8,AR$8=4),IF(Z218=S$8,0,AM212-AC218),IF(AM217&gt;0,AM217,""))</f>
        <v/>
      </c>
      <c r="AN218" s="26"/>
      <c r="AO218" s="26"/>
      <c r="AP218" s="26"/>
      <c r="AQ218" s="26"/>
      <c r="AR218" s="27"/>
      <c r="AS218" s="26" t="str">
        <f t="shared" si="751"/>
        <v/>
      </c>
      <c r="AT218" s="26"/>
      <c r="AU218" s="26"/>
      <c r="AV218" s="26"/>
      <c r="AW218" s="26"/>
      <c r="AX218" s="27"/>
    </row>
    <row r="219" spans="2:50" ht="15" customHeight="1" x14ac:dyDescent="0.4">
      <c r="B219" s="43" t="str">
        <f t="shared" si="752"/>
        <v/>
      </c>
      <c r="C219" s="44"/>
      <c r="D219" s="45"/>
      <c r="E219" s="46" t="str">
        <f t="shared" si="753"/>
        <v/>
      </c>
      <c r="F219" s="44"/>
      <c r="G219" s="43" t="str">
        <f t="shared" si="754"/>
        <v/>
      </c>
      <c r="H219" s="44"/>
      <c r="I219" s="45"/>
      <c r="J219" s="47" t="str">
        <f t="shared" si="755"/>
        <v/>
      </c>
      <c r="K219" s="48"/>
      <c r="L219" s="48"/>
      <c r="M219" s="48"/>
      <c r="N219" s="49"/>
      <c r="O219" s="47" t="str">
        <f t="shared" si="756"/>
        <v/>
      </c>
      <c r="P219" s="48"/>
      <c r="Q219" s="48"/>
      <c r="R219" s="48"/>
      <c r="S219" s="49"/>
      <c r="T219" s="47" t="str">
        <f t="shared" si="757"/>
        <v/>
      </c>
      <c r="U219" s="48"/>
      <c r="V219" s="48"/>
      <c r="W219" s="48"/>
      <c r="X219" s="48"/>
      <c r="Y219" s="50"/>
      <c r="Z219" s="51" t="str">
        <f t="shared" ref="Z219" si="790">IF(AND(Z213&lt;S$8,AR$8=5),Z213+1,"")</f>
        <v/>
      </c>
      <c r="AA219" s="52"/>
      <c r="AB219" s="53"/>
      <c r="AC219" s="25" t="str">
        <f t="shared" ref="AC219" si="791">IF(AND(Z213&lt;S$8,AR$8=5),IF(Z219=S$8,AM213,J$13-AH219),"")</f>
        <v/>
      </c>
      <c r="AD219" s="26"/>
      <c r="AE219" s="26"/>
      <c r="AF219" s="26"/>
      <c r="AG219" s="54"/>
      <c r="AH219" s="25" t="str">
        <f t="shared" ref="AH219" si="792">IF(AND(Z213&lt;S$8,AR$8=5),TRUNC(AM213*AR$7),"")</f>
        <v/>
      </c>
      <c r="AI219" s="26"/>
      <c r="AJ219" s="26"/>
      <c r="AK219" s="26"/>
      <c r="AL219" s="54"/>
      <c r="AM219" s="25" t="str">
        <f t="shared" ref="AM219" si="793">IF(AND(Z213&lt;S$8,AR$8=5),IF(Z219=S$8,0,AM213-AC219),IF(AM218&gt;0,AM218,""))</f>
        <v/>
      </c>
      <c r="AN219" s="26"/>
      <c r="AO219" s="26"/>
      <c r="AP219" s="26"/>
      <c r="AQ219" s="26"/>
      <c r="AR219" s="27"/>
      <c r="AS219" s="26" t="str">
        <f t="shared" si="751"/>
        <v/>
      </c>
      <c r="AT219" s="26"/>
      <c r="AU219" s="26"/>
      <c r="AV219" s="26"/>
      <c r="AW219" s="26"/>
      <c r="AX219" s="27"/>
    </row>
    <row r="220" spans="2:50" ht="15" customHeight="1" x14ac:dyDescent="0.4">
      <c r="B220" s="43" t="str">
        <f t="shared" si="752"/>
        <v/>
      </c>
      <c r="C220" s="44"/>
      <c r="D220" s="45"/>
      <c r="E220" s="46" t="str">
        <f t="shared" si="753"/>
        <v/>
      </c>
      <c r="F220" s="44"/>
      <c r="G220" s="43" t="str">
        <f t="shared" si="754"/>
        <v/>
      </c>
      <c r="H220" s="44"/>
      <c r="I220" s="45"/>
      <c r="J220" s="47" t="str">
        <f t="shared" si="755"/>
        <v/>
      </c>
      <c r="K220" s="48"/>
      <c r="L220" s="48"/>
      <c r="M220" s="48"/>
      <c r="N220" s="49"/>
      <c r="O220" s="47" t="str">
        <f t="shared" si="756"/>
        <v/>
      </c>
      <c r="P220" s="48"/>
      <c r="Q220" s="48"/>
      <c r="R220" s="48"/>
      <c r="S220" s="49"/>
      <c r="T220" s="47" t="str">
        <f t="shared" si="757"/>
        <v/>
      </c>
      <c r="U220" s="48"/>
      <c r="V220" s="48"/>
      <c r="W220" s="48"/>
      <c r="X220" s="48"/>
      <c r="Y220" s="50"/>
      <c r="Z220" s="51" t="str">
        <f t="shared" ref="Z220" si="794">IF(AND(Z214&lt;S$8,AR$8=6),Z214+1,"")</f>
        <v/>
      </c>
      <c r="AA220" s="52"/>
      <c r="AB220" s="53"/>
      <c r="AC220" s="25" t="str">
        <f t="shared" ref="AC220" si="795">IF(AND(Z214&lt;S$8,AR$8=6),IF(Z220=S$8,AM214,J$13-AH220),"")</f>
        <v/>
      </c>
      <c r="AD220" s="26"/>
      <c r="AE220" s="26"/>
      <c r="AF220" s="26"/>
      <c r="AG220" s="54"/>
      <c r="AH220" s="25" t="str">
        <f t="shared" ref="AH220" si="796">IF(AND(Z214&lt;S$8,AR$8=6),TRUNC(AM214*AR$7),"")</f>
        <v/>
      </c>
      <c r="AI220" s="26"/>
      <c r="AJ220" s="26"/>
      <c r="AK220" s="26"/>
      <c r="AL220" s="54"/>
      <c r="AM220" s="25" t="str">
        <f t="shared" ref="AM220" si="797">IF(AND(Z214&lt;S$8,AR$8=6),IF(Z220=S$8,0,AM214-AC220),IF(AM219&gt;0,AM219,""))</f>
        <v/>
      </c>
      <c r="AN220" s="26"/>
      <c r="AO220" s="26"/>
      <c r="AP220" s="26"/>
      <c r="AQ220" s="26"/>
      <c r="AR220" s="27"/>
      <c r="AS220" s="26" t="str">
        <f t="shared" si="751"/>
        <v/>
      </c>
      <c r="AT220" s="26"/>
      <c r="AU220" s="26"/>
      <c r="AV220" s="26"/>
      <c r="AW220" s="26"/>
      <c r="AX220" s="27"/>
    </row>
    <row r="221" spans="2:50" ht="15" customHeight="1" thickBot="1" x14ac:dyDescent="0.45">
      <c r="B221" s="73" t="str">
        <f t="shared" si="752"/>
        <v/>
      </c>
      <c r="C221" s="74"/>
      <c r="D221" s="75"/>
      <c r="E221" s="76" t="str">
        <f t="shared" si="753"/>
        <v/>
      </c>
      <c r="F221" s="74"/>
      <c r="G221" s="73" t="str">
        <f t="shared" si="754"/>
        <v/>
      </c>
      <c r="H221" s="74"/>
      <c r="I221" s="75"/>
      <c r="J221" s="77" t="str">
        <f t="shared" si="755"/>
        <v/>
      </c>
      <c r="K221" s="78"/>
      <c r="L221" s="78"/>
      <c r="M221" s="78"/>
      <c r="N221" s="79"/>
      <c r="O221" s="77" t="str">
        <f t="shared" si="756"/>
        <v/>
      </c>
      <c r="P221" s="78"/>
      <c r="Q221" s="78"/>
      <c r="R221" s="78"/>
      <c r="S221" s="79"/>
      <c r="T221" s="77" t="str">
        <f t="shared" si="757"/>
        <v/>
      </c>
      <c r="U221" s="78"/>
      <c r="V221" s="78"/>
      <c r="W221" s="78"/>
      <c r="X221" s="78"/>
      <c r="Y221" s="80"/>
      <c r="Z221" s="81" t="str">
        <f t="shared" ref="Z221" si="798">IF(AND(Z215&lt;S$8,AR$8=1),Z215+1,"")</f>
        <v/>
      </c>
      <c r="AA221" s="82"/>
      <c r="AB221" s="83"/>
      <c r="AC221" s="55" t="str">
        <f t="shared" ref="AC221" si="799">IF(AND(Z215&lt;S$8,AR$8=1),IF(Z221=S$8,AM215,J$13-AH221),"")</f>
        <v/>
      </c>
      <c r="AD221" s="56"/>
      <c r="AE221" s="56"/>
      <c r="AF221" s="56"/>
      <c r="AG221" s="84"/>
      <c r="AH221" s="55" t="str">
        <f t="shared" ref="AH221" si="800">IF(AND(Z215&lt;S$8,AR$8=1),TRUNC(AM215*AR$7),"")</f>
        <v/>
      </c>
      <c r="AI221" s="56"/>
      <c r="AJ221" s="56"/>
      <c r="AK221" s="56"/>
      <c r="AL221" s="84"/>
      <c r="AM221" s="55" t="str">
        <f t="shared" ref="AM221" si="801">IF(AND(Z215&lt;S$8,AR$8=1),IF(Z221=S$8,0,AM215-AC221),IF(AM220&gt;0,AM220,""))</f>
        <v/>
      </c>
      <c r="AN221" s="56"/>
      <c r="AO221" s="56"/>
      <c r="AP221" s="56"/>
      <c r="AQ221" s="56"/>
      <c r="AR221" s="57"/>
      <c r="AS221" s="56" t="str">
        <f t="shared" si="751"/>
        <v/>
      </c>
      <c r="AT221" s="56"/>
      <c r="AU221" s="56"/>
      <c r="AV221" s="56"/>
      <c r="AW221" s="56"/>
      <c r="AX221" s="57"/>
    </row>
    <row r="222" spans="2:50" ht="15" customHeight="1" x14ac:dyDescent="0.4">
      <c r="B222" s="88" t="str">
        <f t="shared" si="752"/>
        <v/>
      </c>
      <c r="C222" s="89"/>
      <c r="D222" s="90"/>
      <c r="E222" s="91" t="str">
        <f t="shared" si="753"/>
        <v/>
      </c>
      <c r="F222" s="89"/>
      <c r="G222" s="88" t="str">
        <f t="shared" si="754"/>
        <v/>
      </c>
      <c r="H222" s="89"/>
      <c r="I222" s="90"/>
      <c r="J222" s="92" t="str">
        <f t="shared" si="755"/>
        <v/>
      </c>
      <c r="K222" s="93"/>
      <c r="L222" s="93"/>
      <c r="M222" s="93"/>
      <c r="N222" s="94"/>
      <c r="O222" s="92" t="str">
        <f t="shared" si="756"/>
        <v/>
      </c>
      <c r="P222" s="93"/>
      <c r="Q222" s="93"/>
      <c r="R222" s="93"/>
      <c r="S222" s="94"/>
      <c r="T222" s="92" t="str">
        <f t="shared" si="757"/>
        <v/>
      </c>
      <c r="U222" s="93"/>
      <c r="V222" s="93"/>
      <c r="W222" s="93"/>
      <c r="X222" s="93"/>
      <c r="Y222" s="95"/>
      <c r="Z222" s="96" t="str">
        <f t="shared" ref="Z222" si="802">IF(AND(Z216&lt;S$8,AR$8=2),Z216+1,"")</f>
        <v/>
      </c>
      <c r="AA222" s="97"/>
      <c r="AB222" s="98"/>
      <c r="AC222" s="85" t="str">
        <f t="shared" ref="AC222" si="803">IF(AND(Z216&lt;S$8,AR$8=2),IF(Z222=S$8,AM216,J$13-AH222),"")</f>
        <v/>
      </c>
      <c r="AD222" s="86"/>
      <c r="AE222" s="86"/>
      <c r="AF222" s="86"/>
      <c r="AG222" s="99"/>
      <c r="AH222" s="85" t="str">
        <f t="shared" ref="AH222" si="804">IF(AND(Z216&lt;S$8,AR$8=2),TRUNC(AM216*AR$7),"")</f>
        <v/>
      </c>
      <c r="AI222" s="86"/>
      <c r="AJ222" s="86"/>
      <c r="AK222" s="86"/>
      <c r="AL222" s="99"/>
      <c r="AM222" s="85" t="str">
        <f t="shared" ref="AM222" si="805">IF(AND(Z216&lt;S$8,AR$8=2),IF(Z222=S$8,0,AM216-AC222),IF(AM221&gt;0,AM221,""))</f>
        <v/>
      </c>
      <c r="AN222" s="86"/>
      <c r="AO222" s="86"/>
      <c r="AP222" s="86"/>
      <c r="AQ222" s="86"/>
      <c r="AR222" s="87"/>
      <c r="AS222" s="86" t="str">
        <f t="shared" si="751"/>
        <v/>
      </c>
      <c r="AT222" s="86"/>
      <c r="AU222" s="86"/>
      <c r="AV222" s="86"/>
      <c r="AW222" s="86"/>
      <c r="AX222" s="87"/>
    </row>
    <row r="223" spans="2:50" ht="15" customHeight="1" x14ac:dyDescent="0.4">
      <c r="B223" s="43" t="str">
        <f t="shared" si="752"/>
        <v/>
      </c>
      <c r="C223" s="44"/>
      <c r="D223" s="45"/>
      <c r="E223" s="46" t="str">
        <f t="shared" si="753"/>
        <v/>
      </c>
      <c r="F223" s="44"/>
      <c r="G223" s="43" t="str">
        <f t="shared" si="754"/>
        <v/>
      </c>
      <c r="H223" s="44"/>
      <c r="I223" s="45"/>
      <c r="J223" s="47" t="str">
        <f t="shared" si="755"/>
        <v/>
      </c>
      <c r="K223" s="48"/>
      <c r="L223" s="48"/>
      <c r="M223" s="48"/>
      <c r="N223" s="49"/>
      <c r="O223" s="47" t="str">
        <f t="shared" si="756"/>
        <v/>
      </c>
      <c r="P223" s="48"/>
      <c r="Q223" s="48"/>
      <c r="R223" s="48"/>
      <c r="S223" s="49"/>
      <c r="T223" s="47" t="str">
        <f t="shared" si="757"/>
        <v/>
      </c>
      <c r="U223" s="48"/>
      <c r="V223" s="48"/>
      <c r="W223" s="48"/>
      <c r="X223" s="48"/>
      <c r="Y223" s="50"/>
      <c r="Z223" s="51" t="str">
        <f t="shared" ref="Z223" si="806">IF(AND(Z217&lt;S$8,AR$8=3),Z217+1,"")</f>
        <v/>
      </c>
      <c r="AA223" s="52"/>
      <c r="AB223" s="53"/>
      <c r="AC223" s="25" t="str">
        <f t="shared" ref="AC223" si="807">IF(AND(Z217&lt;S$8,AR$8=3),IF(Z223=S$8,AM217,J$13-AH223),"")</f>
        <v/>
      </c>
      <c r="AD223" s="26"/>
      <c r="AE223" s="26"/>
      <c r="AF223" s="26"/>
      <c r="AG223" s="54"/>
      <c r="AH223" s="25" t="str">
        <f t="shared" ref="AH223" si="808">IF(AND(Z217&lt;S$8,AR$8=3),TRUNC(AM217*AR$7),"")</f>
        <v/>
      </c>
      <c r="AI223" s="26"/>
      <c r="AJ223" s="26"/>
      <c r="AK223" s="26"/>
      <c r="AL223" s="54"/>
      <c r="AM223" s="25" t="str">
        <f t="shared" ref="AM223" si="809">IF(AND(Z217&lt;S$8,AR$8=3),IF(Z223=S$8,0,AM217-AC223),IF(AM222&gt;0,AM222,""))</f>
        <v/>
      </c>
      <c r="AN223" s="26"/>
      <c r="AO223" s="26"/>
      <c r="AP223" s="26"/>
      <c r="AQ223" s="26"/>
      <c r="AR223" s="27"/>
      <c r="AS223" s="26" t="str">
        <f t="shared" si="751"/>
        <v/>
      </c>
      <c r="AT223" s="26"/>
      <c r="AU223" s="26"/>
      <c r="AV223" s="26"/>
      <c r="AW223" s="26"/>
      <c r="AX223" s="27"/>
    </row>
    <row r="224" spans="2:50" ht="15" customHeight="1" x14ac:dyDescent="0.4">
      <c r="B224" s="43" t="str">
        <f t="shared" si="752"/>
        <v/>
      </c>
      <c r="C224" s="44"/>
      <c r="D224" s="45"/>
      <c r="E224" s="46" t="str">
        <f t="shared" si="753"/>
        <v/>
      </c>
      <c r="F224" s="44"/>
      <c r="G224" s="43" t="str">
        <f t="shared" si="754"/>
        <v/>
      </c>
      <c r="H224" s="44"/>
      <c r="I224" s="45"/>
      <c r="J224" s="47" t="str">
        <f t="shared" si="755"/>
        <v/>
      </c>
      <c r="K224" s="48"/>
      <c r="L224" s="48"/>
      <c r="M224" s="48"/>
      <c r="N224" s="49"/>
      <c r="O224" s="47" t="str">
        <f t="shared" si="756"/>
        <v/>
      </c>
      <c r="P224" s="48"/>
      <c r="Q224" s="48"/>
      <c r="R224" s="48"/>
      <c r="S224" s="49"/>
      <c r="T224" s="47" t="str">
        <f t="shared" si="757"/>
        <v/>
      </c>
      <c r="U224" s="48"/>
      <c r="V224" s="48"/>
      <c r="W224" s="48"/>
      <c r="X224" s="48"/>
      <c r="Y224" s="50"/>
      <c r="Z224" s="51" t="str">
        <f t="shared" ref="Z224" si="810">IF(AND(Z218&lt;S$8,AR$8=4),Z218+1,"")</f>
        <v/>
      </c>
      <c r="AA224" s="52"/>
      <c r="AB224" s="53"/>
      <c r="AC224" s="25" t="str">
        <f t="shared" ref="AC224" si="811">IF(AND(Z218&lt;S$8,AR$8=4),IF(Z224=S$8,AM218,J$13-AH224),"")</f>
        <v/>
      </c>
      <c r="AD224" s="26"/>
      <c r="AE224" s="26"/>
      <c r="AF224" s="26"/>
      <c r="AG224" s="54"/>
      <c r="AH224" s="25" t="str">
        <f t="shared" ref="AH224" si="812">IF(AND(Z218&lt;S$8,AR$8=4),TRUNC(AM218*AR$7),"")</f>
        <v/>
      </c>
      <c r="AI224" s="26"/>
      <c r="AJ224" s="26"/>
      <c r="AK224" s="26"/>
      <c r="AL224" s="54"/>
      <c r="AM224" s="25" t="str">
        <f t="shared" ref="AM224" si="813">IF(AND(Z218&lt;S$8,AR$8=4),IF(Z224=S$8,0,AM218-AC224),IF(AM223&gt;0,AM223,""))</f>
        <v/>
      </c>
      <c r="AN224" s="26"/>
      <c r="AO224" s="26"/>
      <c r="AP224" s="26"/>
      <c r="AQ224" s="26"/>
      <c r="AR224" s="27"/>
      <c r="AS224" s="26" t="str">
        <f t="shared" si="751"/>
        <v/>
      </c>
      <c r="AT224" s="26"/>
      <c r="AU224" s="26"/>
      <c r="AV224" s="26"/>
      <c r="AW224" s="26"/>
      <c r="AX224" s="27"/>
    </row>
    <row r="225" spans="2:50" ht="15" customHeight="1" x14ac:dyDescent="0.4">
      <c r="B225" s="43" t="str">
        <f t="shared" si="752"/>
        <v/>
      </c>
      <c r="C225" s="44"/>
      <c r="D225" s="45"/>
      <c r="E225" s="46" t="str">
        <f t="shared" si="753"/>
        <v/>
      </c>
      <c r="F225" s="44"/>
      <c r="G225" s="43" t="str">
        <f t="shared" si="754"/>
        <v/>
      </c>
      <c r="H225" s="44"/>
      <c r="I225" s="45"/>
      <c r="J225" s="47" t="str">
        <f t="shared" si="755"/>
        <v/>
      </c>
      <c r="K225" s="48"/>
      <c r="L225" s="48"/>
      <c r="M225" s="48"/>
      <c r="N225" s="49"/>
      <c r="O225" s="47" t="str">
        <f t="shared" si="756"/>
        <v/>
      </c>
      <c r="P225" s="48"/>
      <c r="Q225" s="48"/>
      <c r="R225" s="48"/>
      <c r="S225" s="49"/>
      <c r="T225" s="47" t="str">
        <f t="shared" si="757"/>
        <v/>
      </c>
      <c r="U225" s="48"/>
      <c r="V225" s="48"/>
      <c r="W225" s="48"/>
      <c r="X225" s="48"/>
      <c r="Y225" s="50"/>
      <c r="Z225" s="51" t="str">
        <f t="shared" ref="Z225" si="814">IF(AND(Z219&lt;S$8,AR$8=5),Z219+1,"")</f>
        <v/>
      </c>
      <c r="AA225" s="52"/>
      <c r="AB225" s="53"/>
      <c r="AC225" s="25" t="str">
        <f t="shared" ref="AC225" si="815">IF(AND(Z219&lt;S$8,AR$8=5),IF(Z225=S$8,AM219,J$13-AH225),"")</f>
        <v/>
      </c>
      <c r="AD225" s="26"/>
      <c r="AE225" s="26"/>
      <c r="AF225" s="26"/>
      <c r="AG225" s="54"/>
      <c r="AH225" s="25" t="str">
        <f t="shared" ref="AH225" si="816">IF(AND(Z219&lt;S$8,AR$8=5),TRUNC(AM219*AR$7),"")</f>
        <v/>
      </c>
      <c r="AI225" s="26"/>
      <c r="AJ225" s="26"/>
      <c r="AK225" s="26"/>
      <c r="AL225" s="54"/>
      <c r="AM225" s="25" t="str">
        <f t="shared" ref="AM225" si="817">IF(AND(Z219&lt;S$8,AR$8=5),IF(Z225=S$8,0,AM219-AC225),IF(AM224&gt;0,AM224,""))</f>
        <v/>
      </c>
      <c r="AN225" s="26"/>
      <c r="AO225" s="26"/>
      <c r="AP225" s="26"/>
      <c r="AQ225" s="26"/>
      <c r="AR225" s="27"/>
      <c r="AS225" s="26" t="str">
        <f t="shared" si="751"/>
        <v/>
      </c>
      <c r="AT225" s="26"/>
      <c r="AU225" s="26"/>
      <c r="AV225" s="26"/>
      <c r="AW225" s="26"/>
      <c r="AX225" s="27"/>
    </row>
    <row r="226" spans="2:50" ht="15" customHeight="1" thickBot="1" x14ac:dyDescent="0.45">
      <c r="B226" s="73" t="str">
        <f t="shared" si="752"/>
        <v/>
      </c>
      <c r="C226" s="74"/>
      <c r="D226" s="75"/>
      <c r="E226" s="76" t="str">
        <f t="shared" si="753"/>
        <v/>
      </c>
      <c r="F226" s="74"/>
      <c r="G226" s="73" t="str">
        <f t="shared" si="754"/>
        <v/>
      </c>
      <c r="H226" s="74"/>
      <c r="I226" s="75"/>
      <c r="J226" s="77" t="str">
        <f t="shared" si="755"/>
        <v/>
      </c>
      <c r="K226" s="78"/>
      <c r="L226" s="78"/>
      <c r="M226" s="78"/>
      <c r="N226" s="79"/>
      <c r="O226" s="77" t="str">
        <f t="shared" si="756"/>
        <v/>
      </c>
      <c r="P226" s="78"/>
      <c r="Q226" s="78"/>
      <c r="R226" s="78"/>
      <c r="S226" s="79"/>
      <c r="T226" s="77" t="str">
        <f t="shared" si="757"/>
        <v/>
      </c>
      <c r="U226" s="78"/>
      <c r="V226" s="78"/>
      <c r="W226" s="78"/>
      <c r="X226" s="78"/>
      <c r="Y226" s="80"/>
      <c r="Z226" s="81" t="str">
        <f t="shared" ref="Z226" si="818">IF(AND(Z220&lt;S$8,AR$8=6),Z220+1,"")</f>
        <v/>
      </c>
      <c r="AA226" s="82"/>
      <c r="AB226" s="83"/>
      <c r="AC226" s="55" t="str">
        <f t="shared" ref="AC226" si="819">IF(AND(Z220&lt;S$8,AR$8=6),IF(Z226=S$8,AM220,J$13-AH226),"")</f>
        <v/>
      </c>
      <c r="AD226" s="56"/>
      <c r="AE226" s="56"/>
      <c r="AF226" s="56"/>
      <c r="AG226" s="84"/>
      <c r="AH226" s="55" t="str">
        <f t="shared" ref="AH226" si="820">IF(AND(Z220&lt;S$8,AR$8=6),TRUNC(AM220*AR$7),"")</f>
        <v/>
      </c>
      <c r="AI226" s="56"/>
      <c r="AJ226" s="56"/>
      <c r="AK226" s="56"/>
      <c r="AL226" s="84"/>
      <c r="AM226" s="55" t="str">
        <f t="shared" ref="AM226" si="821">IF(AND(Z220&lt;S$8,AR$8=6),IF(Z226=S$8,0,AM220-AC226),IF(AM225&gt;0,AM225,""))</f>
        <v/>
      </c>
      <c r="AN226" s="56"/>
      <c r="AO226" s="56"/>
      <c r="AP226" s="56"/>
      <c r="AQ226" s="56"/>
      <c r="AR226" s="57"/>
      <c r="AS226" s="56" t="str">
        <f t="shared" si="751"/>
        <v/>
      </c>
      <c r="AT226" s="56"/>
      <c r="AU226" s="56"/>
      <c r="AV226" s="56"/>
      <c r="AW226" s="56"/>
      <c r="AX226" s="57"/>
    </row>
    <row r="227" spans="2:50" ht="15" customHeight="1" x14ac:dyDescent="0.4">
      <c r="B227" s="88" t="str">
        <f t="shared" si="752"/>
        <v/>
      </c>
      <c r="C227" s="89"/>
      <c r="D227" s="90"/>
      <c r="E227" s="91" t="str">
        <f t="shared" si="753"/>
        <v/>
      </c>
      <c r="F227" s="89"/>
      <c r="G227" s="88" t="str">
        <f t="shared" si="754"/>
        <v/>
      </c>
      <c r="H227" s="89"/>
      <c r="I227" s="90"/>
      <c r="J227" s="92" t="str">
        <f t="shared" si="755"/>
        <v/>
      </c>
      <c r="K227" s="93"/>
      <c r="L227" s="93"/>
      <c r="M227" s="93"/>
      <c r="N227" s="94"/>
      <c r="O227" s="92" t="str">
        <f t="shared" si="756"/>
        <v/>
      </c>
      <c r="P227" s="93"/>
      <c r="Q227" s="93"/>
      <c r="R227" s="93"/>
      <c r="S227" s="94"/>
      <c r="T227" s="92" t="str">
        <f t="shared" si="757"/>
        <v/>
      </c>
      <c r="U227" s="93"/>
      <c r="V227" s="93"/>
      <c r="W227" s="93"/>
      <c r="X227" s="93"/>
      <c r="Y227" s="95"/>
      <c r="Z227" s="96" t="str">
        <f t="shared" ref="Z227" si="822">IF(AND(Z221&lt;S$8,AR$8=1),Z221+1,"")</f>
        <v/>
      </c>
      <c r="AA227" s="97"/>
      <c r="AB227" s="98"/>
      <c r="AC227" s="85" t="str">
        <f t="shared" ref="AC227" si="823">IF(AND(Z221&lt;S$8,AR$8=1),IF(Z227=S$8,AM221,J$13-AH227),"")</f>
        <v/>
      </c>
      <c r="AD227" s="86"/>
      <c r="AE227" s="86"/>
      <c r="AF227" s="86"/>
      <c r="AG227" s="99"/>
      <c r="AH227" s="85" t="str">
        <f t="shared" ref="AH227" si="824">IF(AND(Z221&lt;S$8,AR$8=1),TRUNC(AM221*AR$7),"")</f>
        <v/>
      </c>
      <c r="AI227" s="86"/>
      <c r="AJ227" s="86"/>
      <c r="AK227" s="86"/>
      <c r="AL227" s="99"/>
      <c r="AM227" s="85" t="str">
        <f t="shared" ref="AM227" si="825">IF(AND(Z221&lt;S$8,AR$8=1),IF(Z227=S$8,0,AM221-AC227),IF(AM226&gt;0,AM226,""))</f>
        <v/>
      </c>
      <c r="AN227" s="86"/>
      <c r="AO227" s="86"/>
      <c r="AP227" s="86"/>
      <c r="AQ227" s="86"/>
      <c r="AR227" s="87"/>
      <c r="AS227" s="86" t="str">
        <f t="shared" si="751"/>
        <v/>
      </c>
      <c r="AT227" s="86"/>
      <c r="AU227" s="86"/>
      <c r="AV227" s="86"/>
      <c r="AW227" s="86"/>
      <c r="AX227" s="87"/>
    </row>
    <row r="228" spans="2:50" ht="15" customHeight="1" x14ac:dyDescent="0.4">
      <c r="B228" s="43" t="str">
        <f t="shared" si="752"/>
        <v/>
      </c>
      <c r="C228" s="44"/>
      <c r="D228" s="45"/>
      <c r="E228" s="46" t="str">
        <f t="shared" si="753"/>
        <v/>
      </c>
      <c r="F228" s="44"/>
      <c r="G228" s="43" t="str">
        <f t="shared" si="754"/>
        <v/>
      </c>
      <c r="H228" s="44"/>
      <c r="I228" s="45"/>
      <c r="J228" s="47" t="str">
        <f t="shared" si="755"/>
        <v/>
      </c>
      <c r="K228" s="48"/>
      <c r="L228" s="48"/>
      <c r="M228" s="48"/>
      <c r="N228" s="49"/>
      <c r="O228" s="47" t="str">
        <f t="shared" si="756"/>
        <v/>
      </c>
      <c r="P228" s="48"/>
      <c r="Q228" s="48"/>
      <c r="R228" s="48"/>
      <c r="S228" s="49"/>
      <c r="T228" s="47" t="str">
        <f t="shared" si="757"/>
        <v/>
      </c>
      <c r="U228" s="48"/>
      <c r="V228" s="48"/>
      <c r="W228" s="48"/>
      <c r="X228" s="48"/>
      <c r="Y228" s="50"/>
      <c r="Z228" s="51" t="str">
        <f t="shared" ref="Z228" si="826">IF(AND(Z222&lt;S$8,AR$8=2),Z222+1,"")</f>
        <v/>
      </c>
      <c r="AA228" s="52"/>
      <c r="AB228" s="53"/>
      <c r="AC228" s="25" t="str">
        <f t="shared" ref="AC228" si="827">IF(AND(Z222&lt;S$8,AR$8=2),IF(Z228=S$8,AM222,J$13-AH228),"")</f>
        <v/>
      </c>
      <c r="AD228" s="26"/>
      <c r="AE228" s="26"/>
      <c r="AF228" s="26"/>
      <c r="AG228" s="54"/>
      <c r="AH228" s="25" t="str">
        <f t="shared" ref="AH228" si="828">IF(AND(Z222&lt;S$8,AR$8=2),TRUNC(AM222*AR$7),"")</f>
        <v/>
      </c>
      <c r="AI228" s="26"/>
      <c r="AJ228" s="26"/>
      <c r="AK228" s="26"/>
      <c r="AL228" s="54"/>
      <c r="AM228" s="25" t="str">
        <f t="shared" ref="AM228" si="829">IF(AND(Z222&lt;S$8,AR$8=2),IF(Z228=S$8,0,AM222-AC228),IF(AM227&gt;0,AM227,""))</f>
        <v/>
      </c>
      <c r="AN228" s="26"/>
      <c r="AO228" s="26"/>
      <c r="AP228" s="26"/>
      <c r="AQ228" s="26"/>
      <c r="AR228" s="27"/>
      <c r="AS228" s="26" t="str">
        <f t="shared" si="751"/>
        <v/>
      </c>
      <c r="AT228" s="26"/>
      <c r="AU228" s="26"/>
      <c r="AV228" s="26"/>
      <c r="AW228" s="26"/>
      <c r="AX228" s="27"/>
    </row>
    <row r="229" spans="2:50" ht="15" customHeight="1" x14ac:dyDescent="0.4">
      <c r="B229" s="43" t="str">
        <f t="shared" si="752"/>
        <v/>
      </c>
      <c r="C229" s="44"/>
      <c r="D229" s="45"/>
      <c r="E229" s="46" t="str">
        <f t="shared" si="753"/>
        <v/>
      </c>
      <c r="F229" s="44"/>
      <c r="G229" s="43" t="str">
        <f t="shared" si="754"/>
        <v/>
      </c>
      <c r="H229" s="44"/>
      <c r="I229" s="45"/>
      <c r="J229" s="47" t="str">
        <f t="shared" si="755"/>
        <v/>
      </c>
      <c r="K229" s="48"/>
      <c r="L229" s="48"/>
      <c r="M229" s="48"/>
      <c r="N229" s="49"/>
      <c r="O229" s="47" t="str">
        <f t="shared" si="756"/>
        <v/>
      </c>
      <c r="P229" s="48"/>
      <c r="Q229" s="48"/>
      <c r="R229" s="48"/>
      <c r="S229" s="49"/>
      <c r="T229" s="47" t="str">
        <f t="shared" si="757"/>
        <v/>
      </c>
      <c r="U229" s="48"/>
      <c r="V229" s="48"/>
      <c r="W229" s="48"/>
      <c r="X229" s="48"/>
      <c r="Y229" s="50"/>
      <c r="Z229" s="51" t="str">
        <f t="shared" ref="Z229" si="830">IF(AND(Z223&lt;S$8,AR$8=3),Z223+1,"")</f>
        <v/>
      </c>
      <c r="AA229" s="52"/>
      <c r="AB229" s="53"/>
      <c r="AC229" s="25" t="str">
        <f t="shared" ref="AC229" si="831">IF(AND(Z223&lt;S$8,AR$8=3),IF(Z229=S$8,AM223,J$13-AH229),"")</f>
        <v/>
      </c>
      <c r="AD229" s="26"/>
      <c r="AE229" s="26"/>
      <c r="AF229" s="26"/>
      <c r="AG229" s="54"/>
      <c r="AH229" s="25" t="str">
        <f t="shared" ref="AH229" si="832">IF(AND(Z223&lt;S$8,AR$8=3),TRUNC(AM223*AR$7),"")</f>
        <v/>
      </c>
      <c r="AI229" s="26"/>
      <c r="AJ229" s="26"/>
      <c r="AK229" s="26"/>
      <c r="AL229" s="54"/>
      <c r="AM229" s="25" t="str">
        <f t="shared" ref="AM229" si="833">IF(AND(Z223&lt;S$8,AR$8=3),IF(Z229=S$8,0,AM223-AC229),IF(AM228&gt;0,AM228,""))</f>
        <v/>
      </c>
      <c r="AN229" s="26"/>
      <c r="AO229" s="26"/>
      <c r="AP229" s="26"/>
      <c r="AQ229" s="26"/>
      <c r="AR229" s="27"/>
      <c r="AS229" s="26" t="str">
        <f t="shared" si="751"/>
        <v/>
      </c>
      <c r="AT229" s="26"/>
      <c r="AU229" s="26"/>
      <c r="AV229" s="26"/>
      <c r="AW229" s="26"/>
      <c r="AX229" s="27"/>
    </row>
    <row r="230" spans="2:50" ht="15" customHeight="1" x14ac:dyDescent="0.4">
      <c r="B230" s="43" t="str">
        <f t="shared" si="752"/>
        <v/>
      </c>
      <c r="C230" s="44"/>
      <c r="D230" s="45"/>
      <c r="E230" s="46" t="str">
        <f t="shared" si="753"/>
        <v/>
      </c>
      <c r="F230" s="44"/>
      <c r="G230" s="43" t="str">
        <f t="shared" si="754"/>
        <v/>
      </c>
      <c r="H230" s="44"/>
      <c r="I230" s="45"/>
      <c r="J230" s="47" t="str">
        <f t="shared" si="755"/>
        <v/>
      </c>
      <c r="K230" s="48"/>
      <c r="L230" s="48"/>
      <c r="M230" s="48"/>
      <c r="N230" s="49"/>
      <c r="O230" s="47" t="str">
        <f t="shared" si="756"/>
        <v/>
      </c>
      <c r="P230" s="48"/>
      <c r="Q230" s="48"/>
      <c r="R230" s="48"/>
      <c r="S230" s="49"/>
      <c r="T230" s="47" t="str">
        <f t="shared" si="757"/>
        <v/>
      </c>
      <c r="U230" s="48"/>
      <c r="V230" s="48"/>
      <c r="W230" s="48"/>
      <c r="X230" s="48"/>
      <c r="Y230" s="50"/>
      <c r="Z230" s="51" t="str">
        <f t="shared" ref="Z230" si="834">IF(AND(Z224&lt;S$8,AR$8=4),Z224+1,"")</f>
        <v/>
      </c>
      <c r="AA230" s="52"/>
      <c r="AB230" s="53"/>
      <c r="AC230" s="25" t="str">
        <f t="shared" ref="AC230" si="835">IF(AND(Z224&lt;S$8,AR$8=4),IF(Z230=S$8,AM224,J$13-AH230),"")</f>
        <v/>
      </c>
      <c r="AD230" s="26"/>
      <c r="AE230" s="26"/>
      <c r="AF230" s="26"/>
      <c r="AG230" s="54"/>
      <c r="AH230" s="25" t="str">
        <f t="shared" ref="AH230" si="836">IF(AND(Z224&lt;S$8,AR$8=4),TRUNC(AM224*AR$7),"")</f>
        <v/>
      </c>
      <c r="AI230" s="26"/>
      <c r="AJ230" s="26"/>
      <c r="AK230" s="26"/>
      <c r="AL230" s="54"/>
      <c r="AM230" s="25" t="str">
        <f t="shared" ref="AM230" si="837">IF(AND(Z224&lt;S$8,AR$8=4),IF(Z230=S$8,0,AM224-AC230),IF(AM229&gt;0,AM229,""))</f>
        <v/>
      </c>
      <c r="AN230" s="26"/>
      <c r="AO230" s="26"/>
      <c r="AP230" s="26"/>
      <c r="AQ230" s="26"/>
      <c r="AR230" s="27"/>
      <c r="AS230" s="26" t="str">
        <f t="shared" si="751"/>
        <v/>
      </c>
      <c r="AT230" s="26"/>
      <c r="AU230" s="26"/>
      <c r="AV230" s="26"/>
      <c r="AW230" s="26"/>
      <c r="AX230" s="27"/>
    </row>
    <row r="231" spans="2:50" ht="15" customHeight="1" thickBot="1" x14ac:dyDescent="0.45">
      <c r="B231" s="73" t="str">
        <f t="shared" si="752"/>
        <v/>
      </c>
      <c r="C231" s="74"/>
      <c r="D231" s="75"/>
      <c r="E231" s="76" t="str">
        <f t="shared" si="753"/>
        <v/>
      </c>
      <c r="F231" s="74"/>
      <c r="G231" s="73" t="str">
        <f t="shared" si="754"/>
        <v/>
      </c>
      <c r="H231" s="74"/>
      <c r="I231" s="75"/>
      <c r="J231" s="77" t="str">
        <f t="shared" si="755"/>
        <v/>
      </c>
      <c r="K231" s="78"/>
      <c r="L231" s="78"/>
      <c r="M231" s="78"/>
      <c r="N231" s="79"/>
      <c r="O231" s="77" t="str">
        <f t="shared" si="756"/>
        <v/>
      </c>
      <c r="P231" s="78"/>
      <c r="Q231" s="78"/>
      <c r="R231" s="78"/>
      <c r="S231" s="79"/>
      <c r="T231" s="77" t="str">
        <f t="shared" si="757"/>
        <v/>
      </c>
      <c r="U231" s="78"/>
      <c r="V231" s="78"/>
      <c r="W231" s="78"/>
      <c r="X231" s="78"/>
      <c r="Y231" s="80"/>
      <c r="Z231" s="81" t="str">
        <f t="shared" ref="Z231" si="838">IF(AND(Z225&lt;S$8,AR$8=5),Z225+1,"")</f>
        <v/>
      </c>
      <c r="AA231" s="82"/>
      <c r="AB231" s="83"/>
      <c r="AC231" s="55" t="str">
        <f t="shared" ref="AC231" si="839">IF(AND(Z225&lt;S$8,AR$8=5),IF(Z231=S$8,AM225,J$13-AH231),"")</f>
        <v/>
      </c>
      <c r="AD231" s="56"/>
      <c r="AE231" s="56"/>
      <c r="AF231" s="56"/>
      <c r="AG231" s="84"/>
      <c r="AH231" s="55" t="str">
        <f t="shared" ref="AH231" si="840">IF(AND(Z225&lt;S$8,AR$8=5),TRUNC(AM225*AR$7),"")</f>
        <v/>
      </c>
      <c r="AI231" s="56"/>
      <c r="AJ231" s="56"/>
      <c r="AK231" s="56"/>
      <c r="AL231" s="84"/>
      <c r="AM231" s="55" t="str">
        <f t="shared" ref="AM231" si="841">IF(AND(Z225&lt;S$8,AR$8=5),IF(Z231=S$8,0,AM225-AC231),IF(AM230&gt;0,AM230,""))</f>
        <v/>
      </c>
      <c r="AN231" s="56"/>
      <c r="AO231" s="56"/>
      <c r="AP231" s="56"/>
      <c r="AQ231" s="56"/>
      <c r="AR231" s="57"/>
      <c r="AS231" s="56" t="str">
        <f t="shared" si="751"/>
        <v/>
      </c>
      <c r="AT231" s="56"/>
      <c r="AU231" s="56"/>
      <c r="AV231" s="56"/>
      <c r="AW231" s="56"/>
      <c r="AX231" s="57"/>
    </row>
    <row r="232" spans="2:50" ht="15" customHeight="1" x14ac:dyDescent="0.4">
      <c r="B232" s="88" t="str">
        <f t="shared" si="752"/>
        <v/>
      </c>
      <c r="C232" s="89"/>
      <c r="D232" s="90"/>
      <c r="E232" s="91" t="str">
        <f t="shared" si="753"/>
        <v/>
      </c>
      <c r="F232" s="89"/>
      <c r="G232" s="88" t="str">
        <f t="shared" si="754"/>
        <v/>
      </c>
      <c r="H232" s="89"/>
      <c r="I232" s="90"/>
      <c r="J232" s="92" t="str">
        <f t="shared" si="755"/>
        <v/>
      </c>
      <c r="K232" s="93"/>
      <c r="L232" s="93"/>
      <c r="M232" s="93"/>
      <c r="N232" s="94"/>
      <c r="O232" s="92" t="str">
        <f t="shared" si="756"/>
        <v/>
      </c>
      <c r="P232" s="93"/>
      <c r="Q232" s="93"/>
      <c r="R232" s="93"/>
      <c r="S232" s="94"/>
      <c r="T232" s="92" t="str">
        <f t="shared" si="757"/>
        <v/>
      </c>
      <c r="U232" s="93"/>
      <c r="V232" s="93"/>
      <c r="W232" s="93"/>
      <c r="X232" s="93"/>
      <c r="Y232" s="95"/>
      <c r="Z232" s="96" t="str">
        <f t="shared" ref="Z232" si="842">IF(AND(Z226&lt;S$8,AR$8=6),Z226+1,"")</f>
        <v/>
      </c>
      <c r="AA232" s="97"/>
      <c r="AB232" s="98"/>
      <c r="AC232" s="85" t="str">
        <f t="shared" ref="AC232" si="843">IF(AND(Z226&lt;S$8,AR$8=6),IF(Z232=S$8,AM226,J$13-AH232),"")</f>
        <v/>
      </c>
      <c r="AD232" s="86"/>
      <c r="AE232" s="86"/>
      <c r="AF232" s="86"/>
      <c r="AG232" s="99"/>
      <c r="AH232" s="85" t="str">
        <f t="shared" ref="AH232" si="844">IF(AND(Z226&lt;S$8,AR$8=6),TRUNC(AM226*AR$7),"")</f>
        <v/>
      </c>
      <c r="AI232" s="86"/>
      <c r="AJ232" s="86"/>
      <c r="AK232" s="86"/>
      <c r="AL232" s="99"/>
      <c r="AM232" s="85" t="str">
        <f t="shared" ref="AM232" si="845">IF(AND(Z226&lt;S$8,AR$8=6),IF(Z232=S$8,0,AM226-AC232),IF(AM231&gt;0,AM231,""))</f>
        <v/>
      </c>
      <c r="AN232" s="86"/>
      <c r="AO232" s="86"/>
      <c r="AP232" s="86"/>
      <c r="AQ232" s="86"/>
      <c r="AR232" s="87"/>
      <c r="AS232" s="86" t="str">
        <f t="shared" si="751"/>
        <v/>
      </c>
      <c r="AT232" s="86"/>
      <c r="AU232" s="86"/>
      <c r="AV232" s="86"/>
      <c r="AW232" s="86"/>
      <c r="AX232" s="87"/>
    </row>
    <row r="233" spans="2:50" ht="15" customHeight="1" x14ac:dyDescent="0.4">
      <c r="B233" s="43" t="str">
        <f t="shared" si="752"/>
        <v/>
      </c>
      <c r="C233" s="44"/>
      <c r="D233" s="45"/>
      <c r="E233" s="46" t="str">
        <f t="shared" si="753"/>
        <v/>
      </c>
      <c r="F233" s="44"/>
      <c r="G233" s="43" t="str">
        <f t="shared" si="754"/>
        <v/>
      </c>
      <c r="H233" s="44"/>
      <c r="I233" s="45"/>
      <c r="J233" s="47" t="str">
        <f t="shared" si="755"/>
        <v/>
      </c>
      <c r="K233" s="48"/>
      <c r="L233" s="48"/>
      <c r="M233" s="48"/>
      <c r="N233" s="49"/>
      <c r="O233" s="47" t="str">
        <f t="shared" si="756"/>
        <v/>
      </c>
      <c r="P233" s="48"/>
      <c r="Q233" s="48"/>
      <c r="R233" s="48"/>
      <c r="S233" s="49"/>
      <c r="T233" s="47" t="str">
        <f t="shared" si="757"/>
        <v/>
      </c>
      <c r="U233" s="48"/>
      <c r="V233" s="48"/>
      <c r="W233" s="48"/>
      <c r="X233" s="48"/>
      <c r="Y233" s="50"/>
      <c r="Z233" s="51" t="str">
        <f t="shared" ref="Z233" si="846">IF(AND(Z227&lt;S$8,AR$8=1),Z227+1,"")</f>
        <v/>
      </c>
      <c r="AA233" s="52"/>
      <c r="AB233" s="53"/>
      <c r="AC233" s="25" t="str">
        <f t="shared" ref="AC233" si="847">IF(AND(Z227&lt;S$8,AR$8=1),IF(Z233=S$8,AM227,J$13-AH233),"")</f>
        <v/>
      </c>
      <c r="AD233" s="26"/>
      <c r="AE233" s="26"/>
      <c r="AF233" s="26"/>
      <c r="AG233" s="54"/>
      <c r="AH233" s="25" t="str">
        <f t="shared" ref="AH233" si="848">IF(AND(Z227&lt;S$8,AR$8=1),TRUNC(AM227*AR$7),"")</f>
        <v/>
      </c>
      <c r="AI233" s="26"/>
      <c r="AJ233" s="26"/>
      <c r="AK233" s="26"/>
      <c r="AL233" s="54"/>
      <c r="AM233" s="25" t="str">
        <f t="shared" ref="AM233" si="849">IF(AND(Z227&lt;S$8,AR$8=1),IF(Z233=S$8,0,AM227-AC233),IF(AM232&gt;0,AM232,""))</f>
        <v/>
      </c>
      <c r="AN233" s="26"/>
      <c r="AO233" s="26"/>
      <c r="AP233" s="26"/>
      <c r="AQ233" s="26"/>
      <c r="AR233" s="27"/>
      <c r="AS233" s="26" t="str">
        <f t="shared" si="751"/>
        <v/>
      </c>
      <c r="AT233" s="26"/>
      <c r="AU233" s="26"/>
      <c r="AV233" s="26"/>
      <c r="AW233" s="26"/>
      <c r="AX233" s="27"/>
    </row>
    <row r="234" spans="2:50" ht="15" customHeight="1" x14ac:dyDescent="0.4">
      <c r="B234" s="43" t="str">
        <f t="shared" si="752"/>
        <v/>
      </c>
      <c r="C234" s="44"/>
      <c r="D234" s="45"/>
      <c r="E234" s="46" t="str">
        <f t="shared" si="753"/>
        <v/>
      </c>
      <c r="F234" s="44"/>
      <c r="G234" s="43" t="str">
        <f t="shared" si="754"/>
        <v/>
      </c>
      <c r="H234" s="44"/>
      <c r="I234" s="45"/>
      <c r="J234" s="47" t="str">
        <f t="shared" si="755"/>
        <v/>
      </c>
      <c r="K234" s="48"/>
      <c r="L234" s="48"/>
      <c r="M234" s="48"/>
      <c r="N234" s="49"/>
      <c r="O234" s="47" t="str">
        <f t="shared" si="756"/>
        <v/>
      </c>
      <c r="P234" s="48"/>
      <c r="Q234" s="48"/>
      <c r="R234" s="48"/>
      <c r="S234" s="49"/>
      <c r="T234" s="47" t="str">
        <f t="shared" si="757"/>
        <v/>
      </c>
      <c r="U234" s="48"/>
      <c r="V234" s="48"/>
      <c r="W234" s="48"/>
      <c r="X234" s="48"/>
      <c r="Y234" s="50"/>
      <c r="Z234" s="51" t="str">
        <f t="shared" ref="Z234" si="850">IF(AND(Z228&lt;S$8,AR$8=2),Z228+1,"")</f>
        <v/>
      </c>
      <c r="AA234" s="52"/>
      <c r="AB234" s="53"/>
      <c r="AC234" s="25" t="str">
        <f t="shared" ref="AC234" si="851">IF(AND(Z228&lt;S$8,AR$8=2),IF(Z234=S$8,AM228,J$13-AH234),"")</f>
        <v/>
      </c>
      <c r="AD234" s="26"/>
      <c r="AE234" s="26"/>
      <c r="AF234" s="26"/>
      <c r="AG234" s="54"/>
      <c r="AH234" s="25" t="str">
        <f t="shared" ref="AH234" si="852">IF(AND(Z228&lt;S$8,AR$8=2),TRUNC(AM228*AR$7),"")</f>
        <v/>
      </c>
      <c r="AI234" s="26"/>
      <c r="AJ234" s="26"/>
      <c r="AK234" s="26"/>
      <c r="AL234" s="54"/>
      <c r="AM234" s="25" t="str">
        <f t="shared" ref="AM234" si="853">IF(AND(Z228&lt;S$8,AR$8=2),IF(Z234=S$8,0,AM228-AC234),IF(AM233&gt;0,AM233,""))</f>
        <v/>
      </c>
      <c r="AN234" s="26"/>
      <c r="AO234" s="26"/>
      <c r="AP234" s="26"/>
      <c r="AQ234" s="26"/>
      <c r="AR234" s="27"/>
      <c r="AS234" s="26" t="str">
        <f t="shared" si="751"/>
        <v/>
      </c>
      <c r="AT234" s="26"/>
      <c r="AU234" s="26"/>
      <c r="AV234" s="26"/>
      <c r="AW234" s="26"/>
      <c r="AX234" s="27"/>
    </row>
    <row r="235" spans="2:50" ht="15" customHeight="1" x14ac:dyDescent="0.4">
      <c r="B235" s="43" t="str">
        <f t="shared" si="752"/>
        <v/>
      </c>
      <c r="C235" s="44"/>
      <c r="D235" s="45"/>
      <c r="E235" s="46" t="str">
        <f t="shared" si="753"/>
        <v/>
      </c>
      <c r="F235" s="44"/>
      <c r="G235" s="43" t="str">
        <f t="shared" si="754"/>
        <v/>
      </c>
      <c r="H235" s="44"/>
      <c r="I235" s="45"/>
      <c r="J235" s="47" t="str">
        <f t="shared" si="755"/>
        <v/>
      </c>
      <c r="K235" s="48"/>
      <c r="L235" s="48"/>
      <c r="M235" s="48"/>
      <c r="N235" s="49"/>
      <c r="O235" s="47" t="str">
        <f t="shared" si="756"/>
        <v/>
      </c>
      <c r="P235" s="48"/>
      <c r="Q235" s="48"/>
      <c r="R235" s="48"/>
      <c r="S235" s="49"/>
      <c r="T235" s="47" t="str">
        <f t="shared" si="757"/>
        <v/>
      </c>
      <c r="U235" s="48"/>
      <c r="V235" s="48"/>
      <c r="W235" s="48"/>
      <c r="X235" s="48"/>
      <c r="Y235" s="50"/>
      <c r="Z235" s="51" t="str">
        <f t="shared" ref="Z235" si="854">IF(AND(Z229&lt;S$8,AR$8=3),Z229+1,"")</f>
        <v/>
      </c>
      <c r="AA235" s="52"/>
      <c r="AB235" s="53"/>
      <c r="AC235" s="25" t="str">
        <f t="shared" ref="AC235" si="855">IF(AND(Z229&lt;S$8,AR$8=3),IF(Z235=S$8,AM229,J$13-AH235),"")</f>
        <v/>
      </c>
      <c r="AD235" s="26"/>
      <c r="AE235" s="26"/>
      <c r="AF235" s="26"/>
      <c r="AG235" s="54"/>
      <c r="AH235" s="25" t="str">
        <f t="shared" ref="AH235" si="856">IF(AND(Z229&lt;S$8,AR$8=3),TRUNC(AM229*AR$7),"")</f>
        <v/>
      </c>
      <c r="AI235" s="26"/>
      <c r="AJ235" s="26"/>
      <c r="AK235" s="26"/>
      <c r="AL235" s="54"/>
      <c r="AM235" s="25" t="str">
        <f t="shared" ref="AM235" si="857">IF(AND(Z229&lt;S$8,AR$8=3),IF(Z235=S$8,0,AM229-AC235),IF(AM234&gt;0,AM234,""))</f>
        <v/>
      </c>
      <c r="AN235" s="26"/>
      <c r="AO235" s="26"/>
      <c r="AP235" s="26"/>
      <c r="AQ235" s="26"/>
      <c r="AR235" s="27"/>
      <c r="AS235" s="26" t="str">
        <f t="shared" si="751"/>
        <v/>
      </c>
      <c r="AT235" s="26"/>
      <c r="AU235" s="26"/>
      <c r="AV235" s="26"/>
      <c r="AW235" s="26"/>
      <c r="AX235" s="27"/>
    </row>
    <row r="236" spans="2:50" ht="15" customHeight="1" thickBot="1" x14ac:dyDescent="0.45">
      <c r="B236" s="73" t="str">
        <f t="shared" si="752"/>
        <v/>
      </c>
      <c r="C236" s="74"/>
      <c r="D236" s="75"/>
      <c r="E236" s="76" t="str">
        <f t="shared" si="753"/>
        <v/>
      </c>
      <c r="F236" s="74"/>
      <c r="G236" s="73" t="str">
        <f t="shared" si="754"/>
        <v/>
      </c>
      <c r="H236" s="74"/>
      <c r="I236" s="75"/>
      <c r="J236" s="77" t="str">
        <f t="shared" si="755"/>
        <v/>
      </c>
      <c r="K236" s="78"/>
      <c r="L236" s="78"/>
      <c r="M236" s="78"/>
      <c r="N236" s="79"/>
      <c r="O236" s="77" t="str">
        <f t="shared" si="756"/>
        <v/>
      </c>
      <c r="P236" s="78"/>
      <c r="Q236" s="78"/>
      <c r="R236" s="78"/>
      <c r="S236" s="79"/>
      <c r="T236" s="77" t="str">
        <f t="shared" si="757"/>
        <v/>
      </c>
      <c r="U236" s="78"/>
      <c r="V236" s="78"/>
      <c r="W236" s="78"/>
      <c r="X236" s="78"/>
      <c r="Y236" s="80"/>
      <c r="Z236" s="81" t="str">
        <f t="shared" ref="Z236" si="858">IF(AND(Z230&lt;S$8,AR$8=4),Z230+1,"")</f>
        <v/>
      </c>
      <c r="AA236" s="82"/>
      <c r="AB236" s="83"/>
      <c r="AC236" s="55" t="str">
        <f t="shared" ref="AC236" si="859">IF(AND(Z230&lt;S$8,AR$8=4),IF(Z236=S$8,AM230,J$13-AH236),"")</f>
        <v/>
      </c>
      <c r="AD236" s="56"/>
      <c r="AE236" s="56"/>
      <c r="AF236" s="56"/>
      <c r="AG236" s="84"/>
      <c r="AH236" s="55" t="str">
        <f t="shared" ref="AH236" si="860">IF(AND(Z230&lt;S$8,AR$8=4),TRUNC(AM230*AR$7),"")</f>
        <v/>
      </c>
      <c r="AI236" s="56"/>
      <c r="AJ236" s="56"/>
      <c r="AK236" s="56"/>
      <c r="AL236" s="84"/>
      <c r="AM236" s="55" t="str">
        <f t="shared" ref="AM236" si="861">IF(AND(Z230&lt;S$8,AR$8=4),IF(Z236=S$8,0,AM230-AC236),IF(AM235&gt;0,AM235,""))</f>
        <v/>
      </c>
      <c r="AN236" s="56"/>
      <c r="AO236" s="56"/>
      <c r="AP236" s="56"/>
      <c r="AQ236" s="56"/>
      <c r="AR236" s="57"/>
      <c r="AS236" s="56" t="str">
        <f t="shared" si="751"/>
        <v/>
      </c>
      <c r="AT236" s="56"/>
      <c r="AU236" s="56"/>
      <c r="AV236" s="56"/>
      <c r="AW236" s="56"/>
      <c r="AX236" s="57"/>
    </row>
    <row r="237" spans="2:50" ht="15" customHeight="1" x14ac:dyDescent="0.4">
      <c r="B237" s="88" t="str">
        <f t="shared" si="752"/>
        <v/>
      </c>
      <c r="C237" s="89"/>
      <c r="D237" s="90"/>
      <c r="E237" s="91" t="str">
        <f t="shared" si="753"/>
        <v/>
      </c>
      <c r="F237" s="89"/>
      <c r="G237" s="88" t="str">
        <f t="shared" si="754"/>
        <v/>
      </c>
      <c r="H237" s="89"/>
      <c r="I237" s="90"/>
      <c r="J237" s="92" t="str">
        <f t="shared" si="755"/>
        <v/>
      </c>
      <c r="K237" s="93"/>
      <c r="L237" s="93"/>
      <c r="M237" s="93"/>
      <c r="N237" s="94"/>
      <c r="O237" s="92" t="str">
        <f t="shared" si="756"/>
        <v/>
      </c>
      <c r="P237" s="93"/>
      <c r="Q237" s="93"/>
      <c r="R237" s="93"/>
      <c r="S237" s="94"/>
      <c r="T237" s="92" t="str">
        <f t="shared" si="757"/>
        <v/>
      </c>
      <c r="U237" s="93"/>
      <c r="V237" s="93"/>
      <c r="W237" s="93"/>
      <c r="X237" s="93"/>
      <c r="Y237" s="95"/>
      <c r="Z237" s="96" t="str">
        <f t="shared" ref="Z237" si="862">IF(AND(Z231&lt;S$8,AR$8=5),Z231+1,"")</f>
        <v/>
      </c>
      <c r="AA237" s="97"/>
      <c r="AB237" s="98"/>
      <c r="AC237" s="85" t="str">
        <f t="shared" ref="AC237" si="863">IF(AND(Z231&lt;S$8,AR$8=5),IF(Z237=S$8,AM231,J$13-AH237),"")</f>
        <v/>
      </c>
      <c r="AD237" s="86"/>
      <c r="AE237" s="86"/>
      <c r="AF237" s="86"/>
      <c r="AG237" s="99"/>
      <c r="AH237" s="85" t="str">
        <f t="shared" ref="AH237" si="864">IF(AND(Z231&lt;S$8,AR$8=5),TRUNC(AM231*AR$7),"")</f>
        <v/>
      </c>
      <c r="AI237" s="86"/>
      <c r="AJ237" s="86"/>
      <c r="AK237" s="86"/>
      <c r="AL237" s="99"/>
      <c r="AM237" s="85" t="str">
        <f t="shared" ref="AM237" si="865">IF(AND(Z231&lt;S$8,AR$8=5),IF(Z237=S$8,0,AM231-AC237),IF(AM236&gt;0,AM236,""))</f>
        <v/>
      </c>
      <c r="AN237" s="86"/>
      <c r="AO237" s="86"/>
      <c r="AP237" s="86"/>
      <c r="AQ237" s="86"/>
      <c r="AR237" s="87"/>
      <c r="AS237" s="100" t="str">
        <f t="shared" si="751"/>
        <v/>
      </c>
      <c r="AT237" s="86"/>
      <c r="AU237" s="86"/>
      <c r="AV237" s="86"/>
      <c r="AW237" s="86"/>
      <c r="AX237" s="87"/>
    </row>
    <row r="238" spans="2:50" ht="15" customHeight="1" x14ac:dyDescent="0.4">
      <c r="B238" s="43" t="str">
        <f t="shared" si="752"/>
        <v/>
      </c>
      <c r="C238" s="44"/>
      <c r="D238" s="45"/>
      <c r="E238" s="46" t="str">
        <f t="shared" si="753"/>
        <v/>
      </c>
      <c r="F238" s="44"/>
      <c r="G238" s="43" t="str">
        <f t="shared" si="754"/>
        <v/>
      </c>
      <c r="H238" s="44"/>
      <c r="I238" s="45"/>
      <c r="J238" s="47" t="str">
        <f t="shared" si="755"/>
        <v/>
      </c>
      <c r="K238" s="48"/>
      <c r="L238" s="48"/>
      <c r="M238" s="48"/>
      <c r="N238" s="49"/>
      <c r="O238" s="47" t="str">
        <f t="shared" si="756"/>
        <v/>
      </c>
      <c r="P238" s="48"/>
      <c r="Q238" s="48"/>
      <c r="R238" s="48"/>
      <c r="S238" s="49"/>
      <c r="T238" s="47" t="str">
        <f t="shared" si="757"/>
        <v/>
      </c>
      <c r="U238" s="48"/>
      <c r="V238" s="48"/>
      <c r="W238" s="48"/>
      <c r="X238" s="48"/>
      <c r="Y238" s="50"/>
      <c r="Z238" s="51" t="str">
        <f t="shared" ref="Z238" si="866">IF(AND(Z232&lt;S$8,AR$8=6),Z232+1,"")</f>
        <v/>
      </c>
      <c r="AA238" s="52"/>
      <c r="AB238" s="53"/>
      <c r="AC238" s="25" t="str">
        <f t="shared" ref="AC238" si="867">IF(AND(Z232&lt;S$8,AR$8=6),IF(Z238=S$8,AM232,J$13-AH238),"")</f>
        <v/>
      </c>
      <c r="AD238" s="26"/>
      <c r="AE238" s="26"/>
      <c r="AF238" s="26"/>
      <c r="AG238" s="54"/>
      <c r="AH238" s="25" t="str">
        <f t="shared" ref="AH238" si="868">IF(AND(Z232&lt;S$8,AR$8=6),TRUNC(AM232*AR$7),"")</f>
        <v/>
      </c>
      <c r="AI238" s="26"/>
      <c r="AJ238" s="26"/>
      <c r="AK238" s="26"/>
      <c r="AL238" s="54"/>
      <c r="AM238" s="25" t="str">
        <f t="shared" ref="AM238" si="869">IF(AND(Z232&lt;S$8,AR$8=6),IF(Z238=S$8,0,AM232-AC238),IF(AM237&gt;0,AM237,""))</f>
        <v/>
      </c>
      <c r="AN238" s="26"/>
      <c r="AO238" s="26"/>
      <c r="AP238" s="26"/>
      <c r="AQ238" s="26"/>
      <c r="AR238" s="27"/>
      <c r="AS238" s="101" t="str">
        <f t="shared" si="751"/>
        <v/>
      </c>
      <c r="AT238" s="26"/>
      <c r="AU238" s="26"/>
      <c r="AV238" s="26"/>
      <c r="AW238" s="26"/>
      <c r="AX238" s="27"/>
    </row>
    <row r="239" spans="2:50" ht="15" customHeight="1" x14ac:dyDescent="0.4">
      <c r="B239" s="43" t="str">
        <f t="shared" si="752"/>
        <v/>
      </c>
      <c r="C239" s="44"/>
      <c r="D239" s="45"/>
      <c r="E239" s="46" t="str">
        <f t="shared" si="753"/>
        <v/>
      </c>
      <c r="F239" s="44"/>
      <c r="G239" s="43" t="str">
        <f t="shared" si="754"/>
        <v/>
      </c>
      <c r="H239" s="44"/>
      <c r="I239" s="45"/>
      <c r="J239" s="47" t="str">
        <f t="shared" si="755"/>
        <v/>
      </c>
      <c r="K239" s="48"/>
      <c r="L239" s="48"/>
      <c r="M239" s="48"/>
      <c r="N239" s="49"/>
      <c r="O239" s="47" t="str">
        <f t="shared" si="756"/>
        <v/>
      </c>
      <c r="P239" s="48"/>
      <c r="Q239" s="48"/>
      <c r="R239" s="48"/>
      <c r="S239" s="49"/>
      <c r="T239" s="47" t="str">
        <f t="shared" si="757"/>
        <v/>
      </c>
      <c r="U239" s="48"/>
      <c r="V239" s="48"/>
      <c r="W239" s="48"/>
      <c r="X239" s="48"/>
      <c r="Y239" s="50"/>
      <c r="Z239" s="51" t="str">
        <f t="shared" ref="Z239" si="870">IF(AND(Z233&lt;S$8,AR$8=1),Z233+1,"")</f>
        <v/>
      </c>
      <c r="AA239" s="52"/>
      <c r="AB239" s="53"/>
      <c r="AC239" s="25" t="str">
        <f t="shared" ref="AC239" si="871">IF(AND(Z233&lt;S$8,AR$8=1),IF(Z239=S$8,AM233,J$13-AH239),"")</f>
        <v/>
      </c>
      <c r="AD239" s="26"/>
      <c r="AE239" s="26"/>
      <c r="AF239" s="26"/>
      <c r="AG239" s="54"/>
      <c r="AH239" s="25" t="str">
        <f t="shared" ref="AH239" si="872">IF(AND(Z233&lt;S$8,AR$8=1),TRUNC(AM233*AR$7),"")</f>
        <v/>
      </c>
      <c r="AI239" s="26"/>
      <c r="AJ239" s="26"/>
      <c r="AK239" s="26"/>
      <c r="AL239" s="54"/>
      <c r="AM239" s="25" t="str">
        <f t="shared" ref="AM239" si="873">IF(AND(Z233&lt;S$8,AR$8=1),IF(Z239=S$8,0,AM233-AC239),IF(AM238&gt;0,AM238,""))</f>
        <v/>
      </c>
      <c r="AN239" s="26"/>
      <c r="AO239" s="26"/>
      <c r="AP239" s="26"/>
      <c r="AQ239" s="26"/>
      <c r="AR239" s="27"/>
      <c r="AS239" s="26" t="str">
        <f t="shared" si="751"/>
        <v/>
      </c>
      <c r="AT239" s="26"/>
      <c r="AU239" s="26"/>
      <c r="AV239" s="26"/>
      <c r="AW239" s="26"/>
      <c r="AX239" s="27"/>
    </row>
    <row r="240" spans="2:50" ht="15" customHeight="1" x14ac:dyDescent="0.4">
      <c r="B240" s="43" t="str">
        <f t="shared" si="752"/>
        <v/>
      </c>
      <c r="C240" s="44"/>
      <c r="D240" s="45"/>
      <c r="E240" s="46" t="str">
        <f t="shared" si="753"/>
        <v/>
      </c>
      <c r="F240" s="44"/>
      <c r="G240" s="43" t="str">
        <f t="shared" si="754"/>
        <v/>
      </c>
      <c r="H240" s="44"/>
      <c r="I240" s="45"/>
      <c r="J240" s="47" t="str">
        <f t="shared" si="755"/>
        <v/>
      </c>
      <c r="K240" s="48"/>
      <c r="L240" s="48"/>
      <c r="M240" s="48"/>
      <c r="N240" s="49"/>
      <c r="O240" s="47" t="str">
        <f t="shared" si="756"/>
        <v/>
      </c>
      <c r="P240" s="48"/>
      <c r="Q240" s="48"/>
      <c r="R240" s="48"/>
      <c r="S240" s="49"/>
      <c r="T240" s="47" t="str">
        <f t="shared" si="757"/>
        <v/>
      </c>
      <c r="U240" s="48"/>
      <c r="V240" s="48"/>
      <c r="W240" s="48"/>
      <c r="X240" s="48"/>
      <c r="Y240" s="50"/>
      <c r="Z240" s="51" t="str">
        <f t="shared" ref="Z240" si="874">IF(AND(Z234&lt;S$8,AR$8=2),Z234+1,"")</f>
        <v/>
      </c>
      <c r="AA240" s="52"/>
      <c r="AB240" s="53"/>
      <c r="AC240" s="25" t="str">
        <f t="shared" ref="AC240" si="875">IF(AND(Z234&lt;S$8,AR$8=2),IF(Z240=S$8,AM234,J$13-AH240),"")</f>
        <v/>
      </c>
      <c r="AD240" s="26"/>
      <c r="AE240" s="26"/>
      <c r="AF240" s="26"/>
      <c r="AG240" s="54"/>
      <c r="AH240" s="25" t="str">
        <f t="shared" ref="AH240" si="876">IF(AND(Z234&lt;S$8,AR$8=2),TRUNC(AM234*AR$7),"")</f>
        <v/>
      </c>
      <c r="AI240" s="26"/>
      <c r="AJ240" s="26"/>
      <c r="AK240" s="26"/>
      <c r="AL240" s="54"/>
      <c r="AM240" s="25" t="str">
        <f t="shared" ref="AM240" si="877">IF(AND(Z234&lt;S$8,AR$8=2),IF(Z240=S$8,0,AM234-AC240),IF(AM239&gt;0,AM239,""))</f>
        <v/>
      </c>
      <c r="AN240" s="26"/>
      <c r="AO240" s="26"/>
      <c r="AP240" s="26"/>
      <c r="AQ240" s="26"/>
      <c r="AR240" s="27"/>
      <c r="AS240" s="26" t="str">
        <f t="shared" si="751"/>
        <v/>
      </c>
      <c r="AT240" s="26"/>
      <c r="AU240" s="26"/>
      <c r="AV240" s="26"/>
      <c r="AW240" s="26"/>
      <c r="AX240" s="27"/>
    </row>
    <row r="241" spans="2:50" ht="15" customHeight="1" thickBot="1" x14ac:dyDescent="0.45">
      <c r="B241" s="73" t="str">
        <f t="shared" si="752"/>
        <v/>
      </c>
      <c r="C241" s="74"/>
      <c r="D241" s="75"/>
      <c r="E241" s="76" t="str">
        <f t="shared" si="753"/>
        <v/>
      </c>
      <c r="F241" s="74"/>
      <c r="G241" s="73" t="str">
        <f t="shared" si="754"/>
        <v/>
      </c>
      <c r="H241" s="74"/>
      <c r="I241" s="75"/>
      <c r="J241" s="77" t="str">
        <f t="shared" si="755"/>
        <v/>
      </c>
      <c r="K241" s="78"/>
      <c r="L241" s="78"/>
      <c r="M241" s="78"/>
      <c r="N241" s="79"/>
      <c r="O241" s="77" t="str">
        <f t="shared" si="756"/>
        <v/>
      </c>
      <c r="P241" s="78"/>
      <c r="Q241" s="78"/>
      <c r="R241" s="78"/>
      <c r="S241" s="79"/>
      <c r="T241" s="77" t="str">
        <f t="shared" si="757"/>
        <v/>
      </c>
      <c r="U241" s="78"/>
      <c r="V241" s="78"/>
      <c r="W241" s="78"/>
      <c r="X241" s="78"/>
      <c r="Y241" s="80"/>
      <c r="Z241" s="81" t="str">
        <f t="shared" ref="Z241" si="878">IF(AND(Z235&lt;S$8,AR$8=3),Z235+1,"")</f>
        <v/>
      </c>
      <c r="AA241" s="82"/>
      <c r="AB241" s="83"/>
      <c r="AC241" s="55" t="str">
        <f t="shared" ref="AC241" si="879">IF(AND(Z235&lt;S$8,AR$8=3),IF(Z241=S$8,AM235,J$13-AH241),"")</f>
        <v/>
      </c>
      <c r="AD241" s="56"/>
      <c r="AE241" s="56"/>
      <c r="AF241" s="56"/>
      <c r="AG241" s="84"/>
      <c r="AH241" s="55" t="str">
        <f t="shared" ref="AH241" si="880">IF(AND(Z235&lt;S$8,AR$8=3),TRUNC(AM235*AR$7),"")</f>
        <v/>
      </c>
      <c r="AI241" s="56"/>
      <c r="AJ241" s="56"/>
      <c r="AK241" s="56"/>
      <c r="AL241" s="84"/>
      <c r="AM241" s="55" t="str">
        <f t="shared" ref="AM241" si="881">IF(AND(Z235&lt;S$8,AR$8=3),IF(Z241=S$8,0,AM235-AC241),IF(AM240&gt;0,AM240,""))</f>
        <v/>
      </c>
      <c r="AN241" s="56"/>
      <c r="AO241" s="56"/>
      <c r="AP241" s="56"/>
      <c r="AQ241" s="56"/>
      <c r="AR241" s="57"/>
      <c r="AS241" s="56" t="str">
        <f t="shared" si="751"/>
        <v/>
      </c>
      <c r="AT241" s="56"/>
      <c r="AU241" s="56"/>
      <c r="AV241" s="56"/>
      <c r="AW241" s="56"/>
      <c r="AX241" s="57"/>
    </row>
    <row r="242" spans="2:50" ht="15" customHeight="1" x14ac:dyDescent="0.4">
      <c r="B242" s="88" t="str">
        <f t="shared" si="752"/>
        <v/>
      </c>
      <c r="C242" s="89"/>
      <c r="D242" s="90"/>
      <c r="E242" s="91" t="str">
        <f t="shared" si="753"/>
        <v/>
      </c>
      <c r="F242" s="89"/>
      <c r="G242" s="88" t="str">
        <f t="shared" si="754"/>
        <v/>
      </c>
      <c r="H242" s="89"/>
      <c r="I242" s="90"/>
      <c r="J242" s="92" t="str">
        <f t="shared" si="755"/>
        <v/>
      </c>
      <c r="K242" s="93"/>
      <c r="L242" s="93"/>
      <c r="M242" s="93"/>
      <c r="N242" s="94"/>
      <c r="O242" s="92" t="str">
        <f t="shared" si="756"/>
        <v/>
      </c>
      <c r="P242" s="93"/>
      <c r="Q242" s="93"/>
      <c r="R242" s="93"/>
      <c r="S242" s="94"/>
      <c r="T242" s="92" t="str">
        <f t="shared" si="757"/>
        <v/>
      </c>
      <c r="U242" s="93"/>
      <c r="V242" s="93"/>
      <c r="W242" s="93"/>
      <c r="X242" s="93"/>
      <c r="Y242" s="95"/>
      <c r="Z242" s="96" t="str">
        <f t="shared" ref="Z242" si="882">IF(AND(Z236&lt;S$8,AR$8=4),Z236+1,"")</f>
        <v/>
      </c>
      <c r="AA242" s="97"/>
      <c r="AB242" s="98"/>
      <c r="AC242" s="85" t="str">
        <f t="shared" ref="AC242" si="883">IF(AND(Z236&lt;S$8,AR$8=4),IF(Z242=S$8,AM236,J$13-AH242),"")</f>
        <v/>
      </c>
      <c r="AD242" s="86"/>
      <c r="AE242" s="86"/>
      <c r="AF242" s="86"/>
      <c r="AG242" s="99"/>
      <c r="AH242" s="85" t="str">
        <f t="shared" ref="AH242" si="884">IF(AND(Z236&lt;S$8,AR$8=4),TRUNC(AM236*AR$7),"")</f>
        <v/>
      </c>
      <c r="AI242" s="86"/>
      <c r="AJ242" s="86"/>
      <c r="AK242" s="86"/>
      <c r="AL242" s="99"/>
      <c r="AM242" s="85" t="str">
        <f t="shared" ref="AM242" si="885">IF(AND(Z236&lt;S$8,AR$8=4),IF(Z242=S$8,0,AM236-AC242),IF(AM241&gt;0,AM241,""))</f>
        <v/>
      </c>
      <c r="AN242" s="86"/>
      <c r="AO242" s="86"/>
      <c r="AP242" s="86"/>
      <c r="AQ242" s="86"/>
      <c r="AR242" s="87"/>
      <c r="AS242" s="86" t="str">
        <f t="shared" si="751"/>
        <v/>
      </c>
      <c r="AT242" s="86"/>
      <c r="AU242" s="86"/>
      <c r="AV242" s="86"/>
      <c r="AW242" s="86"/>
      <c r="AX242" s="87"/>
    </row>
    <row r="243" spans="2:50" ht="15" customHeight="1" x14ac:dyDescent="0.4">
      <c r="B243" s="43" t="str">
        <f t="shared" si="752"/>
        <v/>
      </c>
      <c r="C243" s="44"/>
      <c r="D243" s="45"/>
      <c r="E243" s="46" t="str">
        <f t="shared" si="753"/>
        <v/>
      </c>
      <c r="F243" s="44"/>
      <c r="G243" s="43" t="str">
        <f t="shared" si="754"/>
        <v/>
      </c>
      <c r="H243" s="44"/>
      <c r="I243" s="45"/>
      <c r="J243" s="47" t="str">
        <f t="shared" si="755"/>
        <v/>
      </c>
      <c r="K243" s="48"/>
      <c r="L243" s="48"/>
      <c r="M243" s="48"/>
      <c r="N243" s="49"/>
      <c r="O243" s="47" t="str">
        <f t="shared" si="756"/>
        <v/>
      </c>
      <c r="P243" s="48"/>
      <c r="Q243" s="48"/>
      <c r="R243" s="48"/>
      <c r="S243" s="49"/>
      <c r="T243" s="47" t="str">
        <f t="shared" si="757"/>
        <v/>
      </c>
      <c r="U243" s="48"/>
      <c r="V243" s="48"/>
      <c r="W243" s="48"/>
      <c r="X243" s="48"/>
      <c r="Y243" s="50"/>
      <c r="Z243" s="51" t="str">
        <f t="shared" ref="Z243" si="886">IF(AND(Z237&lt;S$8,AR$8=5),Z237+1,"")</f>
        <v/>
      </c>
      <c r="AA243" s="52"/>
      <c r="AB243" s="53"/>
      <c r="AC243" s="25" t="str">
        <f t="shared" ref="AC243" si="887">IF(AND(Z237&lt;S$8,AR$8=5),IF(Z243=S$8,AM237,J$13-AH243),"")</f>
        <v/>
      </c>
      <c r="AD243" s="26"/>
      <c r="AE243" s="26"/>
      <c r="AF243" s="26"/>
      <c r="AG243" s="54"/>
      <c r="AH243" s="25" t="str">
        <f t="shared" ref="AH243" si="888">IF(AND(Z237&lt;S$8,AR$8=5),TRUNC(AM237*AR$7),"")</f>
        <v/>
      </c>
      <c r="AI243" s="26"/>
      <c r="AJ243" s="26"/>
      <c r="AK243" s="26"/>
      <c r="AL243" s="54"/>
      <c r="AM243" s="25" t="str">
        <f t="shared" ref="AM243" si="889">IF(AND(Z237&lt;S$8,AR$8=5),IF(Z243=S$8,0,AM237-AC243),IF(AM242&gt;0,AM242,""))</f>
        <v/>
      </c>
      <c r="AN243" s="26"/>
      <c r="AO243" s="26"/>
      <c r="AP243" s="26"/>
      <c r="AQ243" s="26"/>
      <c r="AR243" s="27"/>
      <c r="AS243" s="26" t="str">
        <f t="shared" si="751"/>
        <v/>
      </c>
      <c r="AT243" s="26"/>
      <c r="AU243" s="26"/>
      <c r="AV243" s="26"/>
      <c r="AW243" s="26"/>
      <c r="AX243" s="27"/>
    </row>
    <row r="244" spans="2:50" ht="15" customHeight="1" x14ac:dyDescent="0.4">
      <c r="B244" s="43" t="str">
        <f t="shared" si="752"/>
        <v/>
      </c>
      <c r="C244" s="44"/>
      <c r="D244" s="45"/>
      <c r="E244" s="46" t="str">
        <f t="shared" si="753"/>
        <v/>
      </c>
      <c r="F244" s="44"/>
      <c r="G244" s="43" t="str">
        <f t="shared" si="754"/>
        <v/>
      </c>
      <c r="H244" s="44"/>
      <c r="I244" s="45"/>
      <c r="J244" s="47" t="str">
        <f t="shared" si="755"/>
        <v/>
      </c>
      <c r="K244" s="48"/>
      <c r="L244" s="48"/>
      <c r="M244" s="48"/>
      <c r="N244" s="49"/>
      <c r="O244" s="47" t="str">
        <f t="shared" si="756"/>
        <v/>
      </c>
      <c r="P244" s="48"/>
      <c r="Q244" s="48"/>
      <c r="R244" s="48"/>
      <c r="S244" s="49"/>
      <c r="T244" s="47" t="str">
        <f t="shared" si="757"/>
        <v/>
      </c>
      <c r="U244" s="48"/>
      <c r="V244" s="48"/>
      <c r="W244" s="48"/>
      <c r="X244" s="48"/>
      <c r="Y244" s="50"/>
      <c r="Z244" s="51" t="str">
        <f t="shared" ref="Z244" si="890">IF(AND(Z238&lt;S$8,AR$8=6),Z238+1,"")</f>
        <v/>
      </c>
      <c r="AA244" s="52"/>
      <c r="AB244" s="53"/>
      <c r="AC244" s="25" t="str">
        <f t="shared" ref="AC244" si="891">IF(AND(Z238&lt;S$8,AR$8=6),IF(Z244=S$8,AM238,J$13-AH244),"")</f>
        <v/>
      </c>
      <c r="AD244" s="26"/>
      <c r="AE244" s="26"/>
      <c r="AF244" s="26"/>
      <c r="AG244" s="54"/>
      <c r="AH244" s="25" t="str">
        <f t="shared" ref="AH244" si="892">IF(AND(Z238&lt;S$8,AR$8=6),TRUNC(AM238*AR$7),"")</f>
        <v/>
      </c>
      <c r="AI244" s="26"/>
      <c r="AJ244" s="26"/>
      <c r="AK244" s="26"/>
      <c r="AL244" s="54"/>
      <c r="AM244" s="25" t="str">
        <f t="shared" ref="AM244" si="893">IF(AND(Z238&lt;S$8,AR$8=6),IF(Z244=S$8,0,AM238-AC244),IF(AM243&gt;0,AM243,""))</f>
        <v/>
      </c>
      <c r="AN244" s="26"/>
      <c r="AO244" s="26"/>
      <c r="AP244" s="26"/>
      <c r="AQ244" s="26"/>
      <c r="AR244" s="27"/>
      <c r="AS244" s="26" t="str">
        <f t="shared" si="751"/>
        <v/>
      </c>
      <c r="AT244" s="26"/>
      <c r="AU244" s="26"/>
      <c r="AV244" s="26"/>
      <c r="AW244" s="26"/>
      <c r="AX244" s="27"/>
    </row>
    <row r="245" spans="2:50" ht="15" customHeight="1" x14ac:dyDescent="0.4">
      <c r="B245" s="43" t="str">
        <f t="shared" si="752"/>
        <v/>
      </c>
      <c r="C245" s="44"/>
      <c r="D245" s="45"/>
      <c r="E245" s="46" t="str">
        <f t="shared" si="753"/>
        <v/>
      </c>
      <c r="F245" s="44"/>
      <c r="G245" s="43" t="str">
        <f t="shared" si="754"/>
        <v/>
      </c>
      <c r="H245" s="44"/>
      <c r="I245" s="45"/>
      <c r="J245" s="47" t="str">
        <f t="shared" si="755"/>
        <v/>
      </c>
      <c r="K245" s="48"/>
      <c r="L245" s="48"/>
      <c r="M245" s="48"/>
      <c r="N245" s="49"/>
      <c r="O245" s="47" t="str">
        <f t="shared" si="756"/>
        <v/>
      </c>
      <c r="P245" s="48"/>
      <c r="Q245" s="48"/>
      <c r="R245" s="48"/>
      <c r="S245" s="49"/>
      <c r="T245" s="47" t="str">
        <f t="shared" si="757"/>
        <v/>
      </c>
      <c r="U245" s="48"/>
      <c r="V245" s="48"/>
      <c r="W245" s="48"/>
      <c r="X245" s="48"/>
      <c r="Y245" s="50"/>
      <c r="Z245" s="51" t="str">
        <f t="shared" ref="Z245" si="894">IF(AND(Z239&lt;S$8,AR$8=1),Z239+1,"")</f>
        <v/>
      </c>
      <c r="AA245" s="52"/>
      <c r="AB245" s="53"/>
      <c r="AC245" s="25" t="str">
        <f t="shared" ref="AC245" si="895">IF(AND(Z239&lt;S$8,AR$8=1),IF(Z245=S$8,AM239,J$13-AH245),"")</f>
        <v/>
      </c>
      <c r="AD245" s="26"/>
      <c r="AE245" s="26"/>
      <c r="AF245" s="26"/>
      <c r="AG245" s="54"/>
      <c r="AH245" s="25" t="str">
        <f t="shared" ref="AH245" si="896">IF(AND(Z239&lt;S$8,AR$8=1),TRUNC(AM239*AR$7),"")</f>
        <v/>
      </c>
      <c r="AI245" s="26"/>
      <c r="AJ245" s="26"/>
      <c r="AK245" s="26"/>
      <c r="AL245" s="54"/>
      <c r="AM245" s="25" t="str">
        <f t="shared" ref="AM245" si="897">IF(AND(Z239&lt;S$8,AR$8=1),IF(Z245=S$8,0,AM239-AC245),IF(AM244&gt;0,AM244,""))</f>
        <v/>
      </c>
      <c r="AN245" s="26"/>
      <c r="AO245" s="26"/>
      <c r="AP245" s="26"/>
      <c r="AQ245" s="26"/>
      <c r="AR245" s="27"/>
      <c r="AS245" s="26" t="str">
        <f t="shared" si="751"/>
        <v/>
      </c>
      <c r="AT245" s="26"/>
      <c r="AU245" s="26"/>
      <c r="AV245" s="26"/>
      <c r="AW245" s="26"/>
      <c r="AX245" s="27"/>
    </row>
    <row r="246" spans="2:50" ht="15" customHeight="1" thickBot="1" x14ac:dyDescent="0.45">
      <c r="B246" s="73" t="str">
        <f t="shared" si="752"/>
        <v/>
      </c>
      <c r="C246" s="74"/>
      <c r="D246" s="75"/>
      <c r="E246" s="76" t="str">
        <f t="shared" si="753"/>
        <v/>
      </c>
      <c r="F246" s="74"/>
      <c r="G246" s="73" t="str">
        <f t="shared" si="754"/>
        <v/>
      </c>
      <c r="H246" s="74"/>
      <c r="I246" s="75"/>
      <c r="J246" s="77" t="str">
        <f t="shared" si="755"/>
        <v/>
      </c>
      <c r="K246" s="78"/>
      <c r="L246" s="78"/>
      <c r="M246" s="78"/>
      <c r="N246" s="79"/>
      <c r="O246" s="77" t="str">
        <f t="shared" si="756"/>
        <v/>
      </c>
      <c r="P246" s="78"/>
      <c r="Q246" s="78"/>
      <c r="R246" s="78"/>
      <c r="S246" s="79"/>
      <c r="T246" s="77" t="str">
        <f t="shared" si="757"/>
        <v/>
      </c>
      <c r="U246" s="78"/>
      <c r="V246" s="78"/>
      <c r="W246" s="78"/>
      <c r="X246" s="78"/>
      <c r="Y246" s="80"/>
      <c r="Z246" s="81" t="str">
        <f t="shared" ref="Z246" si="898">IF(AND(Z240&lt;S$8,AR$8=2),Z240+1,"")</f>
        <v/>
      </c>
      <c r="AA246" s="82"/>
      <c r="AB246" s="83"/>
      <c r="AC246" s="55" t="str">
        <f t="shared" ref="AC246" si="899">IF(AND(Z240&lt;S$8,AR$8=2),IF(Z246=S$8,AM240,J$13-AH246),"")</f>
        <v/>
      </c>
      <c r="AD246" s="56"/>
      <c r="AE246" s="56"/>
      <c r="AF246" s="56"/>
      <c r="AG246" s="84"/>
      <c r="AH246" s="55" t="str">
        <f t="shared" ref="AH246" si="900">IF(AND(Z240&lt;S$8,AR$8=2),TRUNC(AM240*AR$7),"")</f>
        <v/>
      </c>
      <c r="AI246" s="56"/>
      <c r="AJ246" s="56"/>
      <c r="AK246" s="56"/>
      <c r="AL246" s="84"/>
      <c r="AM246" s="55" t="str">
        <f t="shared" ref="AM246" si="901">IF(AND(Z240&lt;S$8,AR$8=2),IF(Z246=S$8,0,AM240-AC246),IF(AM245&gt;0,AM245,""))</f>
        <v/>
      </c>
      <c r="AN246" s="56"/>
      <c r="AO246" s="56"/>
      <c r="AP246" s="56"/>
      <c r="AQ246" s="56"/>
      <c r="AR246" s="57"/>
      <c r="AS246" s="56" t="str">
        <f t="shared" si="751"/>
        <v/>
      </c>
      <c r="AT246" s="56"/>
      <c r="AU246" s="56"/>
      <c r="AV246" s="56"/>
      <c r="AW246" s="56"/>
      <c r="AX246" s="57"/>
    </row>
    <row r="247" spans="2:50" ht="15" customHeight="1" x14ac:dyDescent="0.4">
      <c r="B247" s="88" t="str">
        <f t="shared" si="752"/>
        <v/>
      </c>
      <c r="C247" s="89"/>
      <c r="D247" s="90"/>
      <c r="E247" s="91" t="str">
        <f t="shared" si="753"/>
        <v/>
      </c>
      <c r="F247" s="89"/>
      <c r="G247" s="88" t="str">
        <f t="shared" si="754"/>
        <v/>
      </c>
      <c r="H247" s="89"/>
      <c r="I247" s="90"/>
      <c r="J247" s="92" t="str">
        <f t="shared" si="755"/>
        <v/>
      </c>
      <c r="K247" s="93"/>
      <c r="L247" s="93"/>
      <c r="M247" s="93"/>
      <c r="N247" s="94"/>
      <c r="O247" s="92" t="str">
        <f t="shared" si="756"/>
        <v/>
      </c>
      <c r="P247" s="93"/>
      <c r="Q247" s="93"/>
      <c r="R247" s="93"/>
      <c r="S247" s="94"/>
      <c r="T247" s="92" t="str">
        <f t="shared" si="757"/>
        <v/>
      </c>
      <c r="U247" s="93"/>
      <c r="V247" s="93"/>
      <c r="W247" s="93"/>
      <c r="X247" s="93"/>
      <c r="Y247" s="95"/>
      <c r="Z247" s="96" t="str">
        <f t="shared" ref="Z247" si="902">IF(AND(Z241&lt;S$8,AR$8=3),Z241+1,"")</f>
        <v/>
      </c>
      <c r="AA247" s="97"/>
      <c r="AB247" s="98"/>
      <c r="AC247" s="85" t="str">
        <f t="shared" ref="AC247" si="903">IF(AND(Z241&lt;S$8,AR$8=3),IF(Z247=S$8,AM241,J$13-AH247),"")</f>
        <v/>
      </c>
      <c r="AD247" s="86"/>
      <c r="AE247" s="86"/>
      <c r="AF247" s="86"/>
      <c r="AG247" s="99"/>
      <c r="AH247" s="85" t="str">
        <f t="shared" ref="AH247" si="904">IF(AND(Z241&lt;S$8,AR$8=3),TRUNC(AM241*AR$7),"")</f>
        <v/>
      </c>
      <c r="AI247" s="86"/>
      <c r="AJ247" s="86"/>
      <c r="AK247" s="86"/>
      <c r="AL247" s="99"/>
      <c r="AM247" s="85" t="str">
        <f t="shared" ref="AM247" si="905">IF(AND(Z241&lt;S$8,AR$8=3),IF(Z247=S$8,0,AM241-AC247),IF(AM246&gt;0,AM246,""))</f>
        <v/>
      </c>
      <c r="AN247" s="86"/>
      <c r="AO247" s="86"/>
      <c r="AP247" s="86"/>
      <c r="AQ247" s="86"/>
      <c r="AR247" s="87"/>
      <c r="AS247" s="86" t="str">
        <f t="shared" si="751"/>
        <v/>
      </c>
      <c r="AT247" s="86"/>
      <c r="AU247" s="86"/>
      <c r="AV247" s="86"/>
      <c r="AW247" s="86"/>
      <c r="AX247" s="87"/>
    </row>
    <row r="248" spans="2:50" ht="15" customHeight="1" x14ac:dyDescent="0.4">
      <c r="B248" s="43" t="str">
        <f t="shared" si="752"/>
        <v/>
      </c>
      <c r="C248" s="44"/>
      <c r="D248" s="45"/>
      <c r="E248" s="46" t="str">
        <f t="shared" si="753"/>
        <v/>
      </c>
      <c r="F248" s="44"/>
      <c r="G248" s="43" t="str">
        <f t="shared" si="754"/>
        <v/>
      </c>
      <c r="H248" s="44"/>
      <c r="I248" s="45"/>
      <c r="J248" s="47" t="str">
        <f t="shared" si="755"/>
        <v/>
      </c>
      <c r="K248" s="48"/>
      <c r="L248" s="48"/>
      <c r="M248" s="48"/>
      <c r="N248" s="49"/>
      <c r="O248" s="47" t="str">
        <f t="shared" si="756"/>
        <v/>
      </c>
      <c r="P248" s="48"/>
      <c r="Q248" s="48"/>
      <c r="R248" s="48"/>
      <c r="S248" s="49"/>
      <c r="T248" s="47" t="str">
        <f t="shared" si="757"/>
        <v/>
      </c>
      <c r="U248" s="48"/>
      <c r="V248" s="48"/>
      <c r="W248" s="48"/>
      <c r="X248" s="48"/>
      <c r="Y248" s="50"/>
      <c r="Z248" s="51" t="str">
        <f t="shared" ref="Z248" si="906">IF(AND(Z242&lt;S$8,AR$8=4),Z242+1,"")</f>
        <v/>
      </c>
      <c r="AA248" s="52"/>
      <c r="AB248" s="53"/>
      <c r="AC248" s="25" t="str">
        <f t="shared" ref="AC248" si="907">IF(AND(Z242&lt;S$8,AR$8=4),IF(Z248=S$8,AM242,J$13-AH248),"")</f>
        <v/>
      </c>
      <c r="AD248" s="26"/>
      <c r="AE248" s="26"/>
      <c r="AF248" s="26"/>
      <c r="AG248" s="54"/>
      <c r="AH248" s="25" t="str">
        <f t="shared" ref="AH248" si="908">IF(AND(Z242&lt;S$8,AR$8=4),TRUNC(AM242*AR$7),"")</f>
        <v/>
      </c>
      <c r="AI248" s="26"/>
      <c r="AJ248" s="26"/>
      <c r="AK248" s="26"/>
      <c r="AL248" s="54"/>
      <c r="AM248" s="25" t="str">
        <f t="shared" ref="AM248" si="909">IF(AND(Z242&lt;S$8,AR$8=4),IF(Z248=S$8,0,AM242-AC248),IF(AM247&gt;0,AM247,""))</f>
        <v/>
      </c>
      <c r="AN248" s="26"/>
      <c r="AO248" s="26"/>
      <c r="AP248" s="26"/>
      <c r="AQ248" s="26"/>
      <c r="AR248" s="27"/>
      <c r="AS248" s="26" t="str">
        <f t="shared" si="751"/>
        <v/>
      </c>
      <c r="AT248" s="26"/>
      <c r="AU248" s="26"/>
      <c r="AV248" s="26"/>
      <c r="AW248" s="26"/>
      <c r="AX248" s="27"/>
    </row>
    <row r="249" spans="2:50" ht="15" customHeight="1" x14ac:dyDescent="0.4">
      <c r="B249" s="43" t="str">
        <f t="shared" si="752"/>
        <v/>
      </c>
      <c r="C249" s="44"/>
      <c r="D249" s="45"/>
      <c r="E249" s="46" t="str">
        <f t="shared" si="753"/>
        <v/>
      </c>
      <c r="F249" s="44"/>
      <c r="G249" s="43" t="str">
        <f t="shared" si="754"/>
        <v/>
      </c>
      <c r="H249" s="44"/>
      <c r="I249" s="45"/>
      <c r="J249" s="47" t="str">
        <f t="shared" si="755"/>
        <v/>
      </c>
      <c r="K249" s="48"/>
      <c r="L249" s="48"/>
      <c r="M249" s="48"/>
      <c r="N249" s="49"/>
      <c r="O249" s="47" t="str">
        <f t="shared" si="756"/>
        <v/>
      </c>
      <c r="P249" s="48"/>
      <c r="Q249" s="48"/>
      <c r="R249" s="48"/>
      <c r="S249" s="49"/>
      <c r="T249" s="47" t="str">
        <f t="shared" si="757"/>
        <v/>
      </c>
      <c r="U249" s="48"/>
      <c r="V249" s="48"/>
      <c r="W249" s="48"/>
      <c r="X249" s="48"/>
      <c r="Y249" s="50"/>
      <c r="Z249" s="51" t="str">
        <f t="shared" ref="Z249" si="910">IF(AND(Z243&lt;S$8,AR$8=5),Z243+1,"")</f>
        <v/>
      </c>
      <c r="AA249" s="52"/>
      <c r="AB249" s="53"/>
      <c r="AC249" s="25" t="str">
        <f t="shared" ref="AC249" si="911">IF(AND(Z243&lt;S$8,AR$8=5),IF(Z249=S$8,AM243,J$13-AH249),"")</f>
        <v/>
      </c>
      <c r="AD249" s="26"/>
      <c r="AE249" s="26"/>
      <c r="AF249" s="26"/>
      <c r="AG249" s="54"/>
      <c r="AH249" s="25" t="str">
        <f t="shared" ref="AH249" si="912">IF(AND(Z243&lt;S$8,AR$8=5),TRUNC(AM243*AR$7),"")</f>
        <v/>
      </c>
      <c r="AI249" s="26"/>
      <c r="AJ249" s="26"/>
      <c r="AK249" s="26"/>
      <c r="AL249" s="54"/>
      <c r="AM249" s="25" t="str">
        <f t="shared" ref="AM249" si="913">IF(AND(Z243&lt;S$8,AR$8=5),IF(Z249=S$8,0,AM243-AC249),IF(AM248&gt;0,AM248,""))</f>
        <v/>
      </c>
      <c r="AN249" s="26"/>
      <c r="AO249" s="26"/>
      <c r="AP249" s="26"/>
      <c r="AQ249" s="26"/>
      <c r="AR249" s="27"/>
      <c r="AS249" s="26" t="str">
        <f t="shared" si="751"/>
        <v/>
      </c>
      <c r="AT249" s="26"/>
      <c r="AU249" s="26"/>
      <c r="AV249" s="26"/>
      <c r="AW249" s="26"/>
      <c r="AX249" s="27"/>
    </row>
    <row r="250" spans="2:50" ht="15" customHeight="1" x14ac:dyDescent="0.4">
      <c r="B250" s="43" t="str">
        <f t="shared" si="752"/>
        <v/>
      </c>
      <c r="C250" s="44"/>
      <c r="D250" s="45"/>
      <c r="E250" s="46" t="str">
        <f t="shared" si="753"/>
        <v/>
      </c>
      <c r="F250" s="44"/>
      <c r="G250" s="43" t="str">
        <f t="shared" si="754"/>
        <v/>
      </c>
      <c r="H250" s="44"/>
      <c r="I250" s="45"/>
      <c r="J250" s="47" t="str">
        <f t="shared" si="755"/>
        <v/>
      </c>
      <c r="K250" s="48"/>
      <c r="L250" s="48"/>
      <c r="M250" s="48"/>
      <c r="N250" s="49"/>
      <c r="O250" s="47" t="str">
        <f t="shared" si="756"/>
        <v/>
      </c>
      <c r="P250" s="48"/>
      <c r="Q250" s="48"/>
      <c r="R250" s="48"/>
      <c r="S250" s="49"/>
      <c r="T250" s="47" t="str">
        <f t="shared" si="757"/>
        <v/>
      </c>
      <c r="U250" s="48"/>
      <c r="V250" s="48"/>
      <c r="W250" s="48"/>
      <c r="X250" s="48"/>
      <c r="Y250" s="50"/>
      <c r="Z250" s="51" t="str">
        <f t="shared" ref="Z250" si="914">IF(AND(Z244&lt;S$8,AR$8=6),Z244+1,"")</f>
        <v/>
      </c>
      <c r="AA250" s="52"/>
      <c r="AB250" s="53"/>
      <c r="AC250" s="25" t="str">
        <f t="shared" ref="AC250" si="915">IF(AND(Z244&lt;S$8,AR$8=6),IF(Z250=S$8,AM244,J$13-AH250),"")</f>
        <v/>
      </c>
      <c r="AD250" s="26"/>
      <c r="AE250" s="26"/>
      <c r="AF250" s="26"/>
      <c r="AG250" s="54"/>
      <c r="AH250" s="25" t="str">
        <f t="shared" ref="AH250" si="916">IF(AND(Z244&lt;S$8,AR$8=6),TRUNC(AM244*AR$7),"")</f>
        <v/>
      </c>
      <c r="AI250" s="26"/>
      <c r="AJ250" s="26"/>
      <c r="AK250" s="26"/>
      <c r="AL250" s="54"/>
      <c r="AM250" s="25" t="str">
        <f t="shared" ref="AM250" si="917">IF(AND(Z244&lt;S$8,AR$8=6),IF(Z250=S$8,0,AM244-AC250),IF(AM249&gt;0,AM249,""))</f>
        <v/>
      </c>
      <c r="AN250" s="26"/>
      <c r="AO250" s="26"/>
      <c r="AP250" s="26"/>
      <c r="AQ250" s="26"/>
      <c r="AR250" s="27"/>
      <c r="AS250" s="26" t="str">
        <f t="shared" si="751"/>
        <v/>
      </c>
      <c r="AT250" s="26"/>
      <c r="AU250" s="26"/>
      <c r="AV250" s="26"/>
      <c r="AW250" s="26"/>
      <c r="AX250" s="27"/>
    </row>
    <row r="251" spans="2:50" ht="15" customHeight="1" thickBot="1" x14ac:dyDescent="0.45">
      <c r="B251" s="73" t="str">
        <f t="shared" si="752"/>
        <v/>
      </c>
      <c r="C251" s="74"/>
      <c r="D251" s="75"/>
      <c r="E251" s="76" t="str">
        <f t="shared" si="753"/>
        <v/>
      </c>
      <c r="F251" s="74"/>
      <c r="G251" s="73" t="str">
        <f t="shared" si="754"/>
        <v/>
      </c>
      <c r="H251" s="74"/>
      <c r="I251" s="75"/>
      <c r="J251" s="77" t="str">
        <f t="shared" si="755"/>
        <v/>
      </c>
      <c r="K251" s="78"/>
      <c r="L251" s="78"/>
      <c r="M251" s="78"/>
      <c r="N251" s="79"/>
      <c r="O251" s="77" t="str">
        <f t="shared" si="756"/>
        <v/>
      </c>
      <c r="P251" s="78"/>
      <c r="Q251" s="78"/>
      <c r="R251" s="78"/>
      <c r="S251" s="79"/>
      <c r="T251" s="77" t="str">
        <f t="shared" si="757"/>
        <v/>
      </c>
      <c r="U251" s="78"/>
      <c r="V251" s="78"/>
      <c r="W251" s="78"/>
      <c r="X251" s="78"/>
      <c r="Y251" s="80"/>
      <c r="Z251" s="81" t="str">
        <f t="shared" ref="Z251" si="918">IF(AND(Z245&lt;S$8,AR$8=1),Z245+1,"")</f>
        <v/>
      </c>
      <c r="AA251" s="82"/>
      <c r="AB251" s="83"/>
      <c r="AC251" s="55" t="str">
        <f t="shared" ref="AC251" si="919">IF(AND(Z245&lt;S$8,AR$8=1),IF(Z251=S$8,AM245,J$13-AH251),"")</f>
        <v/>
      </c>
      <c r="AD251" s="56"/>
      <c r="AE251" s="56"/>
      <c r="AF251" s="56"/>
      <c r="AG251" s="84"/>
      <c r="AH251" s="55" t="str">
        <f t="shared" ref="AH251" si="920">IF(AND(Z245&lt;S$8,AR$8=1),TRUNC(AM245*AR$7),"")</f>
        <v/>
      </c>
      <c r="AI251" s="56"/>
      <c r="AJ251" s="56"/>
      <c r="AK251" s="56"/>
      <c r="AL251" s="84"/>
      <c r="AM251" s="55" t="str">
        <f t="shared" ref="AM251" si="921">IF(AND(Z245&lt;S$8,AR$8=1),IF(Z251=S$8,0,AM245-AC251),IF(AM250&gt;0,AM250,""))</f>
        <v/>
      </c>
      <c r="AN251" s="56"/>
      <c r="AO251" s="56"/>
      <c r="AP251" s="56"/>
      <c r="AQ251" s="56"/>
      <c r="AR251" s="57"/>
      <c r="AS251" s="56" t="str">
        <f t="shared" si="751"/>
        <v/>
      </c>
      <c r="AT251" s="56"/>
      <c r="AU251" s="56"/>
      <c r="AV251" s="56"/>
      <c r="AW251" s="56"/>
      <c r="AX251" s="57"/>
    </row>
    <row r="252" spans="2:50" ht="15" customHeight="1" x14ac:dyDescent="0.4">
      <c r="B252" s="58" t="str">
        <f t="shared" si="752"/>
        <v/>
      </c>
      <c r="C252" s="59"/>
      <c r="D252" s="60"/>
      <c r="E252" s="61" t="str">
        <f t="shared" si="753"/>
        <v/>
      </c>
      <c r="F252" s="59"/>
      <c r="G252" s="58" t="str">
        <f t="shared" si="754"/>
        <v/>
      </c>
      <c r="H252" s="59"/>
      <c r="I252" s="60"/>
      <c r="J252" s="62" t="str">
        <f t="shared" si="755"/>
        <v/>
      </c>
      <c r="K252" s="63"/>
      <c r="L252" s="63"/>
      <c r="M252" s="63"/>
      <c r="N252" s="64"/>
      <c r="O252" s="62" t="str">
        <f t="shared" si="756"/>
        <v/>
      </c>
      <c r="P252" s="63"/>
      <c r="Q252" s="63"/>
      <c r="R252" s="63"/>
      <c r="S252" s="64"/>
      <c r="T252" s="62" t="str">
        <f t="shared" si="757"/>
        <v/>
      </c>
      <c r="U252" s="63"/>
      <c r="V252" s="63"/>
      <c r="W252" s="63"/>
      <c r="X252" s="63"/>
      <c r="Y252" s="65"/>
      <c r="Z252" s="66" t="str">
        <f t="shared" ref="Z252" si="922">IF(AND(Z246&lt;S$8,AR$8=2),Z246+1,"")</f>
        <v/>
      </c>
      <c r="AA252" s="67"/>
      <c r="AB252" s="68"/>
      <c r="AC252" s="69" t="str">
        <f t="shared" ref="AC252" si="923">IF(AND(Z246&lt;S$8,AR$8=2),IF(Z252=S$8,AM246,J$13-AH252),"")</f>
        <v/>
      </c>
      <c r="AD252" s="70"/>
      <c r="AE252" s="70"/>
      <c r="AF252" s="70"/>
      <c r="AG252" s="71"/>
      <c r="AH252" s="69" t="str">
        <f t="shared" ref="AH252" si="924">IF(AND(Z246&lt;S$8,AR$8=2),TRUNC(AM246*AR$7),"")</f>
        <v/>
      </c>
      <c r="AI252" s="70"/>
      <c r="AJ252" s="70"/>
      <c r="AK252" s="70"/>
      <c r="AL252" s="71"/>
      <c r="AM252" s="69" t="str">
        <f t="shared" ref="AM252" si="925">IF(AND(Z246&lt;S$8,AR$8=2),IF(Z252=S$8,0,AM246-AC252),IF(AM251&gt;0,AM251,""))</f>
        <v/>
      </c>
      <c r="AN252" s="70"/>
      <c r="AO252" s="70"/>
      <c r="AP252" s="70"/>
      <c r="AQ252" s="70"/>
      <c r="AR252" s="72"/>
      <c r="AS252" s="70" t="str">
        <f t="shared" si="751"/>
        <v/>
      </c>
      <c r="AT252" s="70"/>
      <c r="AU252" s="70"/>
      <c r="AV252" s="70"/>
      <c r="AW252" s="70"/>
      <c r="AX252" s="72"/>
    </row>
    <row r="253" spans="2:50" ht="15" customHeight="1" x14ac:dyDescent="0.4">
      <c r="B253" s="43" t="str">
        <f t="shared" si="752"/>
        <v/>
      </c>
      <c r="C253" s="44"/>
      <c r="D253" s="45"/>
      <c r="E253" s="46" t="str">
        <f t="shared" si="753"/>
        <v/>
      </c>
      <c r="F253" s="44"/>
      <c r="G253" s="43" t="str">
        <f t="shared" si="754"/>
        <v/>
      </c>
      <c r="H253" s="44"/>
      <c r="I253" s="45"/>
      <c r="J253" s="47" t="str">
        <f t="shared" si="755"/>
        <v/>
      </c>
      <c r="K253" s="48"/>
      <c r="L253" s="48"/>
      <c r="M253" s="48"/>
      <c r="N253" s="49"/>
      <c r="O253" s="47" t="str">
        <f t="shared" si="756"/>
        <v/>
      </c>
      <c r="P253" s="48"/>
      <c r="Q253" s="48"/>
      <c r="R253" s="48"/>
      <c r="S253" s="49"/>
      <c r="T253" s="47" t="str">
        <f t="shared" si="757"/>
        <v/>
      </c>
      <c r="U253" s="48"/>
      <c r="V253" s="48"/>
      <c r="W253" s="48"/>
      <c r="X253" s="48"/>
      <c r="Y253" s="50"/>
      <c r="Z253" s="51" t="str">
        <f t="shared" ref="Z253" si="926">IF(AND(Z247&lt;S$8,AR$8=3),Z247+1,"")</f>
        <v/>
      </c>
      <c r="AA253" s="52"/>
      <c r="AB253" s="53"/>
      <c r="AC253" s="25" t="str">
        <f t="shared" ref="AC253" si="927">IF(AND(Z247&lt;S$8,AR$8=3),IF(Z253=S$8,AM247,J$13-AH253),"")</f>
        <v/>
      </c>
      <c r="AD253" s="26"/>
      <c r="AE253" s="26"/>
      <c r="AF253" s="26"/>
      <c r="AG253" s="54"/>
      <c r="AH253" s="25" t="str">
        <f t="shared" ref="AH253" si="928">IF(AND(Z247&lt;S$8,AR$8=3),TRUNC(AM247*AR$7),"")</f>
        <v/>
      </c>
      <c r="AI253" s="26"/>
      <c r="AJ253" s="26"/>
      <c r="AK253" s="26"/>
      <c r="AL253" s="54"/>
      <c r="AM253" s="25" t="str">
        <f t="shared" ref="AM253" si="929">IF(AND(Z247&lt;S$8,AR$8=3),IF(Z253=S$8,0,AM247-AC253),IF(AM252&gt;0,AM252,""))</f>
        <v/>
      </c>
      <c r="AN253" s="26"/>
      <c r="AO253" s="26"/>
      <c r="AP253" s="26"/>
      <c r="AQ253" s="26"/>
      <c r="AR253" s="27"/>
      <c r="AS253" s="26" t="str">
        <f t="shared" si="751"/>
        <v/>
      </c>
      <c r="AT253" s="26"/>
      <c r="AU253" s="26"/>
      <c r="AV253" s="26"/>
      <c r="AW253" s="26"/>
      <c r="AX253" s="27"/>
    </row>
    <row r="254" spans="2:50" ht="15" customHeight="1" x14ac:dyDescent="0.4">
      <c r="B254" s="43" t="str">
        <f t="shared" si="752"/>
        <v/>
      </c>
      <c r="C254" s="44"/>
      <c r="D254" s="45"/>
      <c r="E254" s="46" t="str">
        <f t="shared" si="753"/>
        <v/>
      </c>
      <c r="F254" s="44"/>
      <c r="G254" s="43" t="str">
        <f t="shared" si="754"/>
        <v/>
      </c>
      <c r="H254" s="44"/>
      <c r="I254" s="45"/>
      <c r="J254" s="47" t="str">
        <f t="shared" si="755"/>
        <v/>
      </c>
      <c r="K254" s="48"/>
      <c r="L254" s="48"/>
      <c r="M254" s="48"/>
      <c r="N254" s="49"/>
      <c r="O254" s="47" t="str">
        <f t="shared" si="756"/>
        <v/>
      </c>
      <c r="P254" s="48"/>
      <c r="Q254" s="48"/>
      <c r="R254" s="48"/>
      <c r="S254" s="49"/>
      <c r="T254" s="47" t="str">
        <f t="shared" si="757"/>
        <v/>
      </c>
      <c r="U254" s="48"/>
      <c r="V254" s="48"/>
      <c r="W254" s="48"/>
      <c r="X254" s="48"/>
      <c r="Y254" s="50"/>
      <c r="Z254" s="51" t="str">
        <f t="shared" ref="Z254" si="930">IF(AND(Z248&lt;S$8,AR$8=4),Z248+1,"")</f>
        <v/>
      </c>
      <c r="AA254" s="52"/>
      <c r="AB254" s="53"/>
      <c r="AC254" s="25" t="str">
        <f t="shared" ref="AC254" si="931">IF(AND(Z248&lt;S$8,AR$8=4),IF(Z254=S$8,AM248,J$13-AH254),"")</f>
        <v/>
      </c>
      <c r="AD254" s="26"/>
      <c r="AE254" s="26"/>
      <c r="AF254" s="26"/>
      <c r="AG254" s="54"/>
      <c r="AH254" s="25" t="str">
        <f t="shared" ref="AH254" si="932">IF(AND(Z248&lt;S$8,AR$8=4),TRUNC(AM248*AR$7),"")</f>
        <v/>
      </c>
      <c r="AI254" s="26"/>
      <c r="AJ254" s="26"/>
      <c r="AK254" s="26"/>
      <c r="AL254" s="54"/>
      <c r="AM254" s="25" t="str">
        <f t="shared" ref="AM254" si="933">IF(AND(Z248&lt;S$8,AR$8=4),IF(Z254=S$8,0,AM248-AC254),IF(AM253&gt;0,AM253,""))</f>
        <v/>
      </c>
      <c r="AN254" s="26"/>
      <c r="AO254" s="26"/>
      <c r="AP254" s="26"/>
      <c r="AQ254" s="26"/>
      <c r="AR254" s="27"/>
      <c r="AS254" s="26" t="str">
        <f t="shared" si="751"/>
        <v/>
      </c>
      <c r="AT254" s="26"/>
      <c r="AU254" s="26"/>
      <c r="AV254" s="26"/>
      <c r="AW254" s="26"/>
      <c r="AX254" s="27"/>
    </row>
    <row r="255" spans="2:50" ht="15" customHeight="1" x14ac:dyDescent="0.4">
      <c r="B255" s="43" t="str">
        <f t="shared" si="752"/>
        <v/>
      </c>
      <c r="C255" s="44"/>
      <c r="D255" s="45"/>
      <c r="E255" s="46" t="str">
        <f t="shared" si="753"/>
        <v/>
      </c>
      <c r="F255" s="44"/>
      <c r="G255" s="43" t="str">
        <f t="shared" si="754"/>
        <v/>
      </c>
      <c r="H255" s="44"/>
      <c r="I255" s="45"/>
      <c r="J255" s="47" t="str">
        <f t="shared" si="755"/>
        <v/>
      </c>
      <c r="K255" s="48"/>
      <c r="L255" s="48"/>
      <c r="M255" s="48"/>
      <c r="N255" s="49"/>
      <c r="O255" s="47" t="str">
        <f t="shared" si="756"/>
        <v/>
      </c>
      <c r="P255" s="48"/>
      <c r="Q255" s="48"/>
      <c r="R255" s="48"/>
      <c r="S255" s="49"/>
      <c r="T255" s="47" t="str">
        <f t="shared" si="757"/>
        <v/>
      </c>
      <c r="U255" s="48"/>
      <c r="V255" s="48"/>
      <c r="W255" s="48"/>
      <c r="X255" s="48"/>
      <c r="Y255" s="50"/>
      <c r="Z255" s="51" t="str">
        <f t="shared" ref="Z255" si="934">IF(AND(Z249&lt;S$8,AR$8=5),Z249+1,"")</f>
        <v/>
      </c>
      <c r="AA255" s="52"/>
      <c r="AB255" s="53"/>
      <c r="AC255" s="25" t="str">
        <f t="shared" ref="AC255" si="935">IF(AND(Z249&lt;S$8,AR$8=5),IF(Z255=S$8,AM249,J$13-AH255),"")</f>
        <v/>
      </c>
      <c r="AD255" s="26"/>
      <c r="AE255" s="26"/>
      <c r="AF255" s="26"/>
      <c r="AG255" s="54"/>
      <c r="AH255" s="25" t="str">
        <f t="shared" ref="AH255" si="936">IF(AND(Z249&lt;S$8,AR$8=5),TRUNC(AM249*AR$7),"")</f>
        <v/>
      </c>
      <c r="AI255" s="26"/>
      <c r="AJ255" s="26"/>
      <c r="AK255" s="26"/>
      <c r="AL255" s="54"/>
      <c r="AM255" s="25" t="str">
        <f t="shared" ref="AM255" si="937">IF(AND(Z249&lt;S$8,AR$8=5),IF(Z255=S$8,0,AM249-AC255),IF(AM254&gt;0,AM254,""))</f>
        <v/>
      </c>
      <c r="AN255" s="26"/>
      <c r="AO255" s="26"/>
      <c r="AP255" s="26"/>
      <c r="AQ255" s="26"/>
      <c r="AR255" s="27"/>
      <c r="AS255" s="26" t="str">
        <f t="shared" si="751"/>
        <v/>
      </c>
      <c r="AT255" s="26"/>
      <c r="AU255" s="26"/>
      <c r="AV255" s="26"/>
      <c r="AW255" s="26"/>
      <c r="AX255" s="27"/>
    </row>
    <row r="256" spans="2:50" ht="15" customHeight="1" thickBot="1" x14ac:dyDescent="0.45">
      <c r="B256" s="28" t="str">
        <f t="shared" si="752"/>
        <v/>
      </c>
      <c r="C256" s="29"/>
      <c r="D256" s="30"/>
      <c r="E256" s="31" t="str">
        <f t="shared" si="753"/>
        <v/>
      </c>
      <c r="F256" s="29"/>
      <c r="G256" s="28" t="str">
        <f t="shared" si="754"/>
        <v/>
      </c>
      <c r="H256" s="29"/>
      <c r="I256" s="30"/>
      <c r="J256" s="32" t="str">
        <f t="shared" si="755"/>
        <v/>
      </c>
      <c r="K256" s="33"/>
      <c r="L256" s="33"/>
      <c r="M256" s="33"/>
      <c r="N256" s="34"/>
      <c r="O256" s="32" t="str">
        <f t="shared" si="756"/>
        <v/>
      </c>
      <c r="P256" s="33"/>
      <c r="Q256" s="33"/>
      <c r="R256" s="33"/>
      <c r="S256" s="34"/>
      <c r="T256" s="32" t="str">
        <f t="shared" si="757"/>
        <v/>
      </c>
      <c r="U256" s="33"/>
      <c r="V256" s="33"/>
      <c r="W256" s="33"/>
      <c r="X256" s="33"/>
      <c r="Y256" s="35"/>
      <c r="Z256" s="36" t="str">
        <f t="shared" ref="Z256" si="938">IF(AND(Z250&lt;S$8,AR$8=6),Z250+1,"")</f>
        <v/>
      </c>
      <c r="AA256" s="37"/>
      <c r="AB256" s="38"/>
      <c r="AC256" s="39" t="str">
        <f t="shared" ref="AC256" si="939">IF(AND(Z250&lt;S$8,AR$8=6),IF(Z256=S$8,AM250,J$13-AH256),"")</f>
        <v/>
      </c>
      <c r="AD256" s="40"/>
      <c r="AE256" s="40"/>
      <c r="AF256" s="40"/>
      <c r="AG256" s="41"/>
      <c r="AH256" s="39" t="str">
        <f t="shared" ref="AH256" si="940">IF(AND(Z250&lt;S$8,AR$8=6),TRUNC(AM250*AR$7),"")</f>
        <v/>
      </c>
      <c r="AI256" s="40"/>
      <c r="AJ256" s="40"/>
      <c r="AK256" s="40"/>
      <c r="AL256" s="41"/>
      <c r="AM256" s="39" t="str">
        <f t="shared" ref="AM256" si="941">IF(AND(Z250&lt;S$8,AR$8=6),IF(Z256=S$8,0,AM250-AC256),IF(AM255&gt;0,AM255,""))</f>
        <v/>
      </c>
      <c r="AN256" s="40"/>
      <c r="AO256" s="40"/>
      <c r="AP256" s="40"/>
      <c r="AQ256" s="40"/>
      <c r="AR256" s="42"/>
      <c r="AS256" s="40" t="str">
        <f t="shared" si="751"/>
        <v/>
      </c>
      <c r="AT256" s="40"/>
      <c r="AU256" s="40"/>
      <c r="AV256" s="40"/>
      <c r="AW256" s="40"/>
      <c r="AX256" s="42"/>
    </row>
    <row r="257" spans="10:50" ht="15" customHeight="1" x14ac:dyDescent="0.4"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</row>
    <row r="258" spans="10:50" ht="15" customHeight="1" x14ac:dyDescent="0.4"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</row>
    <row r="259" spans="10:50" ht="15" customHeight="1" x14ac:dyDescent="0.4"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</row>
    <row r="260" spans="10:50" ht="15" customHeight="1" x14ac:dyDescent="0.4"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</row>
    <row r="261" spans="10:50" ht="15" customHeight="1" x14ac:dyDescent="0.4"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8"/>
      <c r="AT261" s="18"/>
      <c r="AU261" s="18"/>
      <c r="AV261" s="18"/>
      <c r="AW261" s="18"/>
      <c r="AX261" s="18"/>
    </row>
    <row r="262" spans="10:50" ht="15" customHeight="1" x14ac:dyDescent="0.4"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8"/>
      <c r="AT262" s="18"/>
      <c r="AU262" s="18"/>
      <c r="AV262" s="18"/>
      <c r="AW262" s="18"/>
      <c r="AX262" s="18"/>
    </row>
    <row r="263" spans="10:50" ht="15" customHeight="1" x14ac:dyDescent="0.4"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8"/>
      <c r="AT263" s="18"/>
      <c r="AU263" s="18"/>
      <c r="AV263" s="18"/>
      <c r="AW263" s="18"/>
      <c r="AX263" s="18"/>
    </row>
    <row r="264" spans="10:50" ht="15" customHeight="1" x14ac:dyDescent="0.4"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8"/>
      <c r="AT264" s="18"/>
      <c r="AU264" s="18"/>
      <c r="AV264" s="18"/>
      <c r="AW264" s="18"/>
      <c r="AX264" s="18"/>
    </row>
    <row r="265" spans="10:50" ht="15" customHeight="1" x14ac:dyDescent="0.4"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8"/>
      <c r="AT265" s="18"/>
      <c r="AU265" s="18"/>
      <c r="AV265" s="18"/>
      <c r="AW265" s="18"/>
      <c r="AX265" s="18"/>
    </row>
    <row r="266" spans="10:50" ht="15" customHeight="1" x14ac:dyDescent="0.4"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8"/>
      <c r="AT266" s="18"/>
      <c r="AU266" s="18"/>
      <c r="AV266" s="18"/>
      <c r="AW266" s="18"/>
      <c r="AX266" s="18"/>
    </row>
    <row r="267" spans="10:50" ht="15" customHeight="1" x14ac:dyDescent="0.4"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8"/>
      <c r="AT267" s="18"/>
      <c r="AU267" s="18"/>
      <c r="AV267" s="18"/>
      <c r="AW267" s="18"/>
      <c r="AX267" s="18"/>
    </row>
    <row r="268" spans="10:50" ht="15" customHeight="1" x14ac:dyDescent="0.4"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8"/>
      <c r="AT268" s="18"/>
      <c r="AU268" s="18"/>
      <c r="AV268" s="18"/>
      <c r="AW268" s="18"/>
      <c r="AX268" s="18"/>
    </row>
    <row r="269" spans="10:50" ht="15" customHeight="1" x14ac:dyDescent="0.4"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8"/>
      <c r="AT269" s="18"/>
      <c r="AU269" s="18"/>
      <c r="AV269" s="18"/>
      <c r="AW269" s="18"/>
      <c r="AX269" s="18"/>
    </row>
    <row r="270" spans="10:50" ht="15" customHeight="1" x14ac:dyDescent="0.4"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8"/>
      <c r="AT270" s="18"/>
      <c r="AU270" s="18"/>
      <c r="AV270" s="18"/>
      <c r="AW270" s="18"/>
      <c r="AX270" s="18"/>
    </row>
    <row r="271" spans="10:50" ht="15" customHeight="1" x14ac:dyDescent="0.4"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8"/>
      <c r="AT271" s="18"/>
      <c r="AU271" s="18"/>
      <c r="AV271" s="18"/>
      <c r="AW271" s="18"/>
      <c r="AX271" s="18"/>
    </row>
    <row r="272" spans="10:50" ht="15" customHeight="1" x14ac:dyDescent="0.4"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8"/>
      <c r="AT272" s="18"/>
      <c r="AU272" s="18"/>
      <c r="AV272" s="18"/>
      <c r="AW272" s="18"/>
      <c r="AX272" s="18"/>
    </row>
    <row r="273" spans="10:50" ht="15" customHeight="1" x14ac:dyDescent="0.4"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8"/>
      <c r="AT273" s="18"/>
      <c r="AU273" s="18"/>
      <c r="AV273" s="18"/>
      <c r="AW273" s="18"/>
      <c r="AX273" s="18"/>
    </row>
    <row r="274" spans="10:50" ht="15" customHeight="1" x14ac:dyDescent="0.4"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8"/>
      <c r="AT274" s="18"/>
      <c r="AU274" s="18"/>
      <c r="AV274" s="18"/>
      <c r="AW274" s="18"/>
      <c r="AX274" s="18"/>
    </row>
    <row r="275" spans="10:50" ht="15" customHeight="1" x14ac:dyDescent="0.4"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8"/>
      <c r="AT275" s="18"/>
      <c r="AU275" s="18"/>
      <c r="AV275" s="18"/>
      <c r="AW275" s="18"/>
      <c r="AX275" s="18"/>
    </row>
    <row r="276" spans="10:50" ht="15" customHeight="1" x14ac:dyDescent="0.4"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8"/>
      <c r="AT276" s="18"/>
      <c r="AU276" s="18"/>
      <c r="AV276" s="18"/>
      <c r="AW276" s="18"/>
      <c r="AX276" s="18"/>
    </row>
    <row r="277" spans="10:50" ht="15" customHeight="1" x14ac:dyDescent="0.4"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8"/>
      <c r="AT277" s="18"/>
      <c r="AU277" s="18"/>
      <c r="AV277" s="18"/>
      <c r="AW277" s="18"/>
      <c r="AX277" s="18"/>
    </row>
    <row r="278" spans="10:50" ht="15" customHeight="1" x14ac:dyDescent="0.4"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8"/>
      <c r="AT278" s="18"/>
      <c r="AU278" s="18"/>
      <c r="AV278" s="18"/>
      <c r="AW278" s="18"/>
      <c r="AX278" s="18"/>
    </row>
    <row r="279" spans="10:50" ht="15" customHeight="1" x14ac:dyDescent="0.4"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8"/>
      <c r="AT279" s="18"/>
      <c r="AU279" s="18"/>
      <c r="AV279" s="18"/>
      <c r="AW279" s="18"/>
      <c r="AX279" s="18"/>
    </row>
    <row r="280" spans="10:50" ht="15" customHeight="1" x14ac:dyDescent="0.4"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8"/>
      <c r="AT280" s="18"/>
      <c r="AU280" s="18"/>
      <c r="AV280" s="18"/>
      <c r="AW280" s="18"/>
      <c r="AX280" s="18"/>
    </row>
    <row r="281" spans="10:50" ht="15" customHeight="1" x14ac:dyDescent="0.4"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8"/>
      <c r="AT281" s="18"/>
      <c r="AU281" s="18"/>
      <c r="AV281" s="18"/>
      <c r="AW281" s="18"/>
      <c r="AX281" s="18"/>
    </row>
    <row r="282" spans="10:50" ht="15" customHeight="1" x14ac:dyDescent="0.4"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8"/>
      <c r="AT282" s="18"/>
      <c r="AU282" s="18"/>
      <c r="AV282" s="18"/>
      <c r="AW282" s="18"/>
      <c r="AX282" s="18"/>
    </row>
    <row r="283" spans="10:50" ht="15" customHeight="1" x14ac:dyDescent="0.4"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8"/>
      <c r="AT283" s="18"/>
      <c r="AU283" s="18"/>
      <c r="AV283" s="18"/>
      <c r="AW283" s="18"/>
      <c r="AX283" s="18"/>
    </row>
    <row r="284" spans="10:50" ht="15" customHeight="1" x14ac:dyDescent="0.4"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8"/>
      <c r="AT284" s="18"/>
      <c r="AU284" s="18"/>
      <c r="AV284" s="18"/>
      <c r="AW284" s="18"/>
      <c r="AX284" s="18"/>
    </row>
    <row r="285" spans="10:50" ht="15" customHeight="1" x14ac:dyDescent="0.4"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8"/>
      <c r="AT285" s="18"/>
      <c r="AU285" s="18"/>
      <c r="AV285" s="18"/>
      <c r="AW285" s="18"/>
      <c r="AX285" s="18"/>
    </row>
    <row r="286" spans="10:50" ht="15" customHeight="1" x14ac:dyDescent="0.4"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8"/>
      <c r="AT286" s="18"/>
      <c r="AU286" s="18"/>
      <c r="AV286" s="18"/>
      <c r="AW286" s="18"/>
      <c r="AX286" s="18"/>
    </row>
    <row r="287" spans="10:50" ht="15" customHeight="1" x14ac:dyDescent="0.4"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8"/>
      <c r="AT287" s="18"/>
      <c r="AU287" s="18"/>
      <c r="AV287" s="18"/>
      <c r="AW287" s="18"/>
      <c r="AX287" s="18"/>
    </row>
    <row r="288" spans="10:50" ht="15" customHeight="1" x14ac:dyDescent="0.4"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8"/>
      <c r="AT288" s="18"/>
      <c r="AU288" s="18"/>
      <c r="AV288" s="18"/>
      <c r="AW288" s="18"/>
      <c r="AX288" s="18"/>
    </row>
    <row r="289" spans="10:50" ht="15" customHeight="1" x14ac:dyDescent="0.4"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8"/>
      <c r="AT289" s="18"/>
      <c r="AU289" s="18"/>
      <c r="AV289" s="18"/>
      <c r="AW289" s="18"/>
      <c r="AX289" s="18"/>
    </row>
    <row r="290" spans="10:50" ht="15" customHeight="1" x14ac:dyDescent="0.4"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8"/>
      <c r="AT290" s="18"/>
      <c r="AU290" s="18"/>
      <c r="AV290" s="18"/>
      <c r="AW290" s="18"/>
      <c r="AX290" s="18"/>
    </row>
    <row r="291" spans="10:50" ht="15" customHeight="1" x14ac:dyDescent="0.4"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8"/>
      <c r="AT291" s="18"/>
      <c r="AU291" s="18"/>
      <c r="AV291" s="18"/>
      <c r="AW291" s="18"/>
      <c r="AX291" s="18"/>
    </row>
    <row r="292" spans="10:50" ht="15" customHeight="1" x14ac:dyDescent="0.4"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8"/>
      <c r="AT292" s="18"/>
      <c r="AU292" s="18"/>
      <c r="AV292" s="18"/>
      <c r="AW292" s="18"/>
      <c r="AX292" s="18"/>
    </row>
    <row r="293" spans="10:50" ht="15" customHeight="1" x14ac:dyDescent="0.4"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8"/>
      <c r="AT293" s="18"/>
      <c r="AU293" s="18"/>
      <c r="AV293" s="18"/>
      <c r="AW293" s="18"/>
      <c r="AX293" s="18"/>
    </row>
    <row r="294" spans="10:50" ht="15" customHeight="1" x14ac:dyDescent="0.4"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8"/>
      <c r="AT294" s="18"/>
      <c r="AU294" s="18"/>
      <c r="AV294" s="18"/>
      <c r="AW294" s="18"/>
      <c r="AX294" s="18"/>
    </row>
    <row r="295" spans="10:50" ht="15" customHeight="1" x14ac:dyDescent="0.4"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8"/>
      <c r="AT295" s="18"/>
      <c r="AU295" s="18"/>
      <c r="AV295" s="18"/>
      <c r="AW295" s="18"/>
      <c r="AX295" s="18"/>
    </row>
    <row r="296" spans="10:50" ht="15" customHeight="1" x14ac:dyDescent="0.4"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8"/>
      <c r="AT296" s="18"/>
      <c r="AU296" s="18"/>
      <c r="AV296" s="18"/>
      <c r="AW296" s="18"/>
      <c r="AX296" s="18"/>
    </row>
    <row r="297" spans="10:50" ht="15" customHeight="1" x14ac:dyDescent="0.4"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8"/>
      <c r="AT297" s="18"/>
      <c r="AU297" s="18"/>
      <c r="AV297" s="18"/>
      <c r="AW297" s="18"/>
      <c r="AX297" s="18"/>
    </row>
    <row r="298" spans="10:50" ht="15" customHeight="1" x14ac:dyDescent="0.4"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8"/>
      <c r="AT298" s="18"/>
      <c r="AU298" s="18"/>
      <c r="AV298" s="18"/>
      <c r="AW298" s="18"/>
      <c r="AX298" s="18"/>
    </row>
    <row r="299" spans="10:50" ht="15" customHeight="1" x14ac:dyDescent="0.4"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8"/>
      <c r="AT299" s="18"/>
      <c r="AU299" s="18"/>
      <c r="AV299" s="18"/>
      <c r="AW299" s="18"/>
      <c r="AX299" s="18"/>
    </row>
    <row r="300" spans="10:50" ht="15" customHeight="1" x14ac:dyDescent="0.4"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8"/>
      <c r="AT300" s="18"/>
      <c r="AU300" s="18"/>
      <c r="AV300" s="18"/>
      <c r="AW300" s="18"/>
      <c r="AX300" s="18"/>
    </row>
    <row r="301" spans="10:50" ht="15" customHeight="1" x14ac:dyDescent="0.4"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8"/>
      <c r="AT301" s="18"/>
      <c r="AU301" s="18"/>
      <c r="AV301" s="18"/>
      <c r="AW301" s="18"/>
      <c r="AX301" s="18"/>
    </row>
    <row r="302" spans="10:50" ht="15" customHeight="1" x14ac:dyDescent="0.4"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8"/>
      <c r="AT302" s="18"/>
      <c r="AU302" s="18"/>
      <c r="AV302" s="18"/>
      <c r="AW302" s="18"/>
      <c r="AX302" s="18"/>
    </row>
    <row r="303" spans="10:50" ht="15" customHeight="1" x14ac:dyDescent="0.4"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8"/>
      <c r="AT303" s="18"/>
      <c r="AU303" s="18"/>
      <c r="AV303" s="18"/>
      <c r="AW303" s="18"/>
      <c r="AX303" s="18"/>
    </row>
    <row r="304" spans="10:50" ht="15" customHeight="1" x14ac:dyDescent="0.4"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8"/>
      <c r="AT304" s="18"/>
      <c r="AU304" s="18"/>
      <c r="AV304" s="18"/>
      <c r="AW304" s="18"/>
      <c r="AX304" s="18"/>
    </row>
    <row r="305" spans="10:50" ht="15" customHeight="1" x14ac:dyDescent="0.4"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8"/>
      <c r="AT305" s="18"/>
      <c r="AU305" s="18"/>
      <c r="AV305" s="18"/>
      <c r="AW305" s="18"/>
      <c r="AX305" s="18"/>
    </row>
    <row r="306" spans="10:50" ht="15" customHeight="1" x14ac:dyDescent="0.4"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8"/>
      <c r="AT306" s="18"/>
      <c r="AU306" s="18"/>
      <c r="AV306" s="18"/>
      <c r="AW306" s="18"/>
      <c r="AX306" s="18"/>
    </row>
    <row r="307" spans="10:50" ht="15" customHeight="1" x14ac:dyDescent="0.4"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8"/>
      <c r="AT307" s="18"/>
      <c r="AU307" s="18"/>
      <c r="AV307" s="18"/>
      <c r="AW307" s="18"/>
      <c r="AX307" s="18"/>
    </row>
    <row r="308" spans="10:50" ht="15" customHeight="1" x14ac:dyDescent="0.4"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8"/>
      <c r="AT308" s="18"/>
      <c r="AU308" s="18"/>
      <c r="AV308" s="18"/>
      <c r="AW308" s="18"/>
      <c r="AX308" s="18"/>
    </row>
    <row r="309" spans="10:50" ht="15" customHeight="1" x14ac:dyDescent="0.4"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8"/>
      <c r="AT309" s="18"/>
      <c r="AU309" s="18"/>
      <c r="AV309" s="18"/>
      <c r="AW309" s="18"/>
      <c r="AX309" s="18"/>
    </row>
    <row r="310" spans="10:50" ht="15" customHeight="1" x14ac:dyDescent="0.4"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8"/>
      <c r="AT310" s="18"/>
      <c r="AU310" s="18"/>
      <c r="AV310" s="18"/>
      <c r="AW310" s="18"/>
      <c r="AX310" s="18"/>
    </row>
    <row r="311" spans="10:50" ht="15" customHeight="1" x14ac:dyDescent="0.4"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8"/>
      <c r="AT311" s="18"/>
      <c r="AU311" s="18"/>
      <c r="AV311" s="18"/>
      <c r="AW311" s="18"/>
      <c r="AX311" s="18"/>
    </row>
    <row r="312" spans="10:50" ht="15" customHeight="1" x14ac:dyDescent="0.4"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8"/>
      <c r="AT312" s="18"/>
      <c r="AU312" s="18"/>
      <c r="AV312" s="18"/>
      <c r="AW312" s="18"/>
      <c r="AX312" s="18"/>
    </row>
    <row r="313" spans="10:50" ht="15" customHeight="1" x14ac:dyDescent="0.4"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8"/>
      <c r="AT313" s="18"/>
      <c r="AU313" s="18"/>
      <c r="AV313" s="18"/>
      <c r="AW313" s="18"/>
      <c r="AX313" s="18"/>
    </row>
    <row r="314" spans="10:50" ht="15" customHeight="1" x14ac:dyDescent="0.4"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8"/>
      <c r="AT314" s="18"/>
      <c r="AU314" s="18"/>
      <c r="AV314" s="18"/>
      <c r="AW314" s="18"/>
      <c r="AX314" s="18"/>
    </row>
    <row r="315" spans="10:50" ht="15" customHeight="1" x14ac:dyDescent="0.4"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8"/>
      <c r="AT315" s="18"/>
      <c r="AU315" s="18"/>
      <c r="AV315" s="18"/>
      <c r="AW315" s="18"/>
      <c r="AX315" s="18"/>
    </row>
    <row r="316" spans="10:50" ht="15" customHeight="1" x14ac:dyDescent="0.4"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8"/>
      <c r="AT316" s="18"/>
      <c r="AU316" s="18"/>
      <c r="AV316" s="18"/>
      <c r="AW316" s="18"/>
      <c r="AX316" s="18"/>
    </row>
    <row r="317" spans="10:50" ht="15" customHeight="1" x14ac:dyDescent="0.4"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8"/>
      <c r="AT317" s="18"/>
      <c r="AU317" s="18"/>
      <c r="AV317" s="18"/>
      <c r="AW317" s="18"/>
      <c r="AX317" s="18"/>
    </row>
    <row r="318" spans="10:50" ht="15" customHeight="1" x14ac:dyDescent="0.4"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8"/>
      <c r="AT318" s="18"/>
      <c r="AU318" s="18"/>
      <c r="AV318" s="18"/>
      <c r="AW318" s="18"/>
      <c r="AX318" s="18"/>
    </row>
    <row r="319" spans="10:50" ht="15" customHeight="1" x14ac:dyDescent="0.4"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8"/>
      <c r="AT319" s="18"/>
      <c r="AU319" s="18"/>
      <c r="AV319" s="18"/>
      <c r="AW319" s="18"/>
      <c r="AX319" s="18"/>
    </row>
    <row r="320" spans="10:50" ht="15" customHeight="1" x14ac:dyDescent="0.4"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8"/>
      <c r="AT320" s="18"/>
      <c r="AU320" s="18"/>
      <c r="AV320" s="18"/>
      <c r="AW320" s="18"/>
      <c r="AX320" s="18"/>
    </row>
    <row r="321" spans="10:50" ht="15" customHeight="1" x14ac:dyDescent="0.4"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8"/>
      <c r="AT321" s="18"/>
      <c r="AU321" s="18"/>
      <c r="AV321" s="18"/>
      <c r="AW321" s="18"/>
      <c r="AX321" s="18"/>
    </row>
    <row r="322" spans="10:50" ht="15" customHeight="1" x14ac:dyDescent="0.4"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8"/>
      <c r="AT322" s="18"/>
      <c r="AU322" s="18"/>
      <c r="AV322" s="18"/>
      <c r="AW322" s="18"/>
      <c r="AX322" s="18"/>
    </row>
    <row r="323" spans="10:50" ht="15" customHeight="1" x14ac:dyDescent="0.4"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8"/>
      <c r="AT323" s="18"/>
      <c r="AU323" s="18"/>
      <c r="AV323" s="18"/>
      <c r="AW323" s="18"/>
      <c r="AX323" s="18"/>
    </row>
    <row r="324" spans="10:50" ht="15" customHeight="1" x14ac:dyDescent="0.4"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8"/>
      <c r="AT324" s="18"/>
      <c r="AU324" s="18"/>
      <c r="AV324" s="18"/>
      <c r="AW324" s="18"/>
      <c r="AX324" s="18"/>
    </row>
    <row r="325" spans="10:50" ht="15" customHeight="1" x14ac:dyDescent="0.4"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8"/>
      <c r="AT325" s="18"/>
      <c r="AU325" s="18"/>
      <c r="AV325" s="18"/>
      <c r="AW325" s="18"/>
      <c r="AX325" s="18"/>
    </row>
    <row r="326" spans="10:50" ht="15" customHeight="1" x14ac:dyDescent="0.4"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8"/>
      <c r="AT326" s="18"/>
      <c r="AU326" s="18"/>
      <c r="AV326" s="18"/>
      <c r="AW326" s="18"/>
      <c r="AX326" s="18"/>
    </row>
    <row r="327" spans="10:50" ht="15" customHeight="1" x14ac:dyDescent="0.4"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8"/>
      <c r="AT327" s="18"/>
      <c r="AU327" s="18"/>
      <c r="AV327" s="18"/>
      <c r="AW327" s="18"/>
      <c r="AX327" s="18"/>
    </row>
    <row r="328" spans="10:50" ht="15" customHeight="1" x14ac:dyDescent="0.4"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8"/>
      <c r="AT328" s="18"/>
      <c r="AU328" s="18"/>
      <c r="AV328" s="18"/>
      <c r="AW328" s="18"/>
      <c r="AX328" s="18"/>
    </row>
    <row r="329" spans="10:50" ht="15" customHeight="1" x14ac:dyDescent="0.4"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8"/>
      <c r="AT329" s="18"/>
      <c r="AU329" s="18"/>
      <c r="AV329" s="18"/>
      <c r="AW329" s="18"/>
      <c r="AX329" s="18"/>
    </row>
    <row r="330" spans="10:50" ht="15" customHeight="1" x14ac:dyDescent="0.4"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8"/>
      <c r="AT330" s="18"/>
      <c r="AU330" s="18"/>
      <c r="AV330" s="18"/>
      <c r="AW330" s="18"/>
      <c r="AX330" s="18"/>
    </row>
    <row r="331" spans="10:50" ht="15" customHeight="1" x14ac:dyDescent="0.4"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AS331" s="19"/>
      <c r="AT331" s="19"/>
      <c r="AU331" s="19"/>
      <c r="AV331" s="19"/>
      <c r="AW331" s="19"/>
      <c r="AX331" s="19"/>
    </row>
    <row r="332" spans="10:50" ht="15" customHeight="1" x14ac:dyDescent="0.4"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AS332" s="19"/>
      <c r="AT332" s="19"/>
      <c r="AU332" s="19"/>
      <c r="AV332" s="19"/>
      <c r="AW332" s="19"/>
      <c r="AX332" s="19"/>
    </row>
    <row r="333" spans="10:50" ht="15" customHeight="1" x14ac:dyDescent="0.4"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AS333" s="19"/>
      <c r="AT333" s="19"/>
      <c r="AU333" s="19"/>
      <c r="AV333" s="19"/>
      <c r="AW333" s="19"/>
      <c r="AX333" s="19"/>
    </row>
    <row r="334" spans="10:50" ht="15" customHeight="1" x14ac:dyDescent="0.4"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AS334" s="19"/>
      <c r="AT334" s="19"/>
      <c r="AU334" s="19"/>
      <c r="AV334" s="19"/>
      <c r="AW334" s="19"/>
      <c r="AX334" s="19"/>
    </row>
  </sheetData>
  <sheetProtection algorithmName="SHA-512" hashValue="DddfE7rllU65KY38X6nlt7PE+6cJpI7Gwr/2xu1AQ3BkKbzr9pDBZPDETMfEXBpJ2fq5A0XrboY8aznaVgSHxg==" saltValue="SzxoWRWIA3gIaevHpefmyA==" spinCount="100000" sheet="1" objects="1" scenarios="1" selectLockedCells="1"/>
  <mergeCells count="2711">
    <mergeCell ref="AS18:AX18"/>
    <mergeCell ref="AS19:AX19"/>
    <mergeCell ref="AS20:AX20"/>
    <mergeCell ref="AS21:AX21"/>
    <mergeCell ref="AS22:AX22"/>
    <mergeCell ref="AS23:AX23"/>
    <mergeCell ref="AS24:AX24"/>
    <mergeCell ref="AS15:AX16"/>
    <mergeCell ref="C7:H7"/>
    <mergeCell ref="C8:H8"/>
    <mergeCell ref="J7:Q7"/>
    <mergeCell ref="J8:Q8"/>
    <mergeCell ref="AK12:AQ12"/>
    <mergeCell ref="AK11:AQ11"/>
    <mergeCell ref="AK13:AQ13"/>
    <mergeCell ref="AC17:AG17"/>
    <mergeCell ref="AH17:AL17"/>
    <mergeCell ref="T16:Y16"/>
    <mergeCell ref="Z16:AB16"/>
    <mergeCell ref="AC16:AG16"/>
    <mergeCell ref="AH16:AL16"/>
    <mergeCell ref="AM16:AR16"/>
    <mergeCell ref="G15:Y15"/>
    <mergeCell ref="Z15:AR15"/>
    <mergeCell ref="B16:D16"/>
    <mergeCell ref="B19:D19"/>
    <mergeCell ref="E19:F19"/>
    <mergeCell ref="C3:Q3"/>
    <mergeCell ref="C4:Q4"/>
    <mergeCell ref="J5:Q5"/>
    <mergeCell ref="J6:Q6"/>
    <mergeCell ref="C5:H6"/>
    <mergeCell ref="S3:AE3"/>
    <mergeCell ref="S4:AE4"/>
    <mergeCell ref="AD5:AE5"/>
    <mergeCell ref="AD6:AE6"/>
    <mergeCell ref="AD7:AE7"/>
    <mergeCell ref="AD8:AE8"/>
    <mergeCell ref="B11:I11"/>
    <mergeCell ref="B17:D17"/>
    <mergeCell ref="E17:F17"/>
    <mergeCell ref="G17:I17"/>
    <mergeCell ref="J17:N17"/>
    <mergeCell ref="O17:S17"/>
    <mergeCell ref="J12:P12"/>
    <mergeCell ref="J13:P13"/>
    <mergeCell ref="J11:R11"/>
    <mergeCell ref="S11:AA11"/>
    <mergeCell ref="AB11:AJ11"/>
    <mergeCell ref="AI12:AJ12"/>
    <mergeCell ref="AB12:AH12"/>
    <mergeCell ref="AI13:AJ13"/>
    <mergeCell ref="AB13:AH13"/>
    <mergeCell ref="B13:I13"/>
    <mergeCell ref="B12:I12"/>
    <mergeCell ref="T17:Y17"/>
    <mergeCell ref="Z17:AB17"/>
    <mergeCell ref="E16:F16"/>
    <mergeCell ref="B15:F15"/>
    <mergeCell ref="G19:I19"/>
    <mergeCell ref="J19:N19"/>
    <mergeCell ref="O19:S19"/>
    <mergeCell ref="T19:Y19"/>
    <mergeCell ref="Z19:AB19"/>
    <mergeCell ref="AC19:AG19"/>
    <mergeCell ref="AH19:AL19"/>
    <mergeCell ref="AM17:AR17"/>
    <mergeCell ref="B18:D18"/>
    <mergeCell ref="E18:F18"/>
    <mergeCell ref="G18:I18"/>
    <mergeCell ref="J18:N18"/>
    <mergeCell ref="O18:S18"/>
    <mergeCell ref="T18:Y18"/>
    <mergeCell ref="Z18:AB18"/>
    <mergeCell ref="AC18:AG18"/>
    <mergeCell ref="AH18:AL18"/>
    <mergeCell ref="AM18:AR18"/>
    <mergeCell ref="B20:D20"/>
    <mergeCell ref="E20:F20"/>
    <mergeCell ref="G20:I20"/>
    <mergeCell ref="J20:N20"/>
    <mergeCell ref="O20:S20"/>
    <mergeCell ref="AM21:AR21"/>
    <mergeCell ref="B22:D22"/>
    <mergeCell ref="E22:F22"/>
    <mergeCell ref="G22:I22"/>
    <mergeCell ref="J22:N22"/>
    <mergeCell ref="O22:S22"/>
    <mergeCell ref="T20:Y20"/>
    <mergeCell ref="Z20:AB20"/>
    <mergeCell ref="AC20:AG20"/>
    <mergeCell ref="AH20:AL20"/>
    <mergeCell ref="AM20:AR20"/>
    <mergeCell ref="B21:D21"/>
    <mergeCell ref="E21:F21"/>
    <mergeCell ref="G21:I21"/>
    <mergeCell ref="J21:N21"/>
    <mergeCell ref="O21:S21"/>
    <mergeCell ref="B24:D24"/>
    <mergeCell ref="E24:F24"/>
    <mergeCell ref="G24:I24"/>
    <mergeCell ref="J24:N24"/>
    <mergeCell ref="O24:S24"/>
    <mergeCell ref="T22:Y22"/>
    <mergeCell ref="Z22:AB22"/>
    <mergeCell ref="AC22:AG22"/>
    <mergeCell ref="AH22:AL22"/>
    <mergeCell ref="B23:D23"/>
    <mergeCell ref="E23:F23"/>
    <mergeCell ref="G23:I23"/>
    <mergeCell ref="J23:N23"/>
    <mergeCell ref="O23:S23"/>
    <mergeCell ref="T24:Y24"/>
    <mergeCell ref="Z24:AB24"/>
    <mergeCell ref="AC24:AG24"/>
    <mergeCell ref="AH24:AL24"/>
    <mergeCell ref="AR7:AX7"/>
    <mergeCell ref="AK8:AQ8"/>
    <mergeCell ref="AR8:AX8"/>
    <mergeCell ref="AR12:AX12"/>
    <mergeCell ref="AR11:AX11"/>
    <mergeCell ref="AR13:AX13"/>
    <mergeCell ref="AM24:AR24"/>
    <mergeCell ref="AK5:AQ5"/>
    <mergeCell ref="AR5:AX5"/>
    <mergeCell ref="AK6:AQ6"/>
    <mergeCell ref="AR6:AX6"/>
    <mergeCell ref="AK7:AQ7"/>
    <mergeCell ref="T23:Y23"/>
    <mergeCell ref="Z23:AB23"/>
    <mergeCell ref="AC23:AG23"/>
    <mergeCell ref="AH23:AL23"/>
    <mergeCell ref="AM23:AR23"/>
    <mergeCell ref="AM22:AR22"/>
    <mergeCell ref="T21:Y21"/>
    <mergeCell ref="Z21:AB21"/>
    <mergeCell ref="AC21:AG21"/>
    <mergeCell ref="AH21:AL21"/>
    <mergeCell ref="S7:AC7"/>
    <mergeCell ref="S8:AC8"/>
    <mergeCell ref="AM19:AR19"/>
    <mergeCell ref="S5:AC5"/>
    <mergeCell ref="S6:AC6"/>
    <mergeCell ref="B9:AX10"/>
    <mergeCell ref="G16:I16"/>
    <mergeCell ref="J16:N16"/>
    <mergeCell ref="O16:S16"/>
    <mergeCell ref="AS17:AX17"/>
    <mergeCell ref="AC27:AG27"/>
    <mergeCell ref="AH27:AL27"/>
    <mergeCell ref="G29:I29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1:D1"/>
    <mergeCell ref="B2:AX2"/>
    <mergeCell ref="AK3:AX3"/>
    <mergeCell ref="AK4:AX4"/>
    <mergeCell ref="AR1:AX1"/>
    <mergeCell ref="B25:D25"/>
    <mergeCell ref="E25:F25"/>
    <mergeCell ref="B26:D26"/>
    <mergeCell ref="E26:F26"/>
    <mergeCell ref="AM25:AR25"/>
    <mergeCell ref="AS25:AX25"/>
    <mergeCell ref="AM26:AR26"/>
    <mergeCell ref="AS26:AX26"/>
    <mergeCell ref="Q12:R12"/>
    <mergeCell ref="Q13:R13"/>
    <mergeCell ref="Z12:AA12"/>
    <mergeCell ref="Z13:AA13"/>
    <mergeCell ref="S12:Y12"/>
    <mergeCell ref="S13:Y13"/>
    <mergeCell ref="AM27:AR27"/>
    <mergeCell ref="AS27:AX27"/>
    <mergeCell ref="G28:I28"/>
    <mergeCell ref="J28:N28"/>
    <mergeCell ref="O28:S28"/>
    <mergeCell ref="T28:Y28"/>
    <mergeCell ref="Z28:AB28"/>
    <mergeCell ref="AC28:AG28"/>
    <mergeCell ref="AH28:AL28"/>
    <mergeCell ref="AM28:AR28"/>
    <mergeCell ref="AS28:AX28"/>
    <mergeCell ref="B32:D32"/>
    <mergeCell ref="E32:F32"/>
    <mergeCell ref="G25:I25"/>
    <mergeCell ref="J25:N25"/>
    <mergeCell ref="O25:S25"/>
    <mergeCell ref="T25:Y25"/>
    <mergeCell ref="Z25:AB25"/>
    <mergeCell ref="AC25:AG25"/>
    <mergeCell ref="AH25:AL25"/>
    <mergeCell ref="G26:I26"/>
    <mergeCell ref="J26:N26"/>
    <mergeCell ref="O26:S26"/>
    <mergeCell ref="T26:Y26"/>
    <mergeCell ref="Z26:AB26"/>
    <mergeCell ref="AC26:AG26"/>
    <mergeCell ref="AH26:AL26"/>
    <mergeCell ref="G27:I27"/>
    <mergeCell ref="J27:N27"/>
    <mergeCell ref="O27:S27"/>
    <mergeCell ref="T27:Y27"/>
    <mergeCell ref="Z27:AB27"/>
    <mergeCell ref="J29:N29"/>
    <mergeCell ref="O29:S29"/>
    <mergeCell ref="T29:Y29"/>
    <mergeCell ref="Z29:AB29"/>
    <mergeCell ref="AC29:AG29"/>
    <mergeCell ref="AH29:AL29"/>
    <mergeCell ref="AM29:AR29"/>
    <mergeCell ref="AS29:AX29"/>
    <mergeCell ref="G30:I30"/>
    <mergeCell ref="J30:N30"/>
    <mergeCell ref="O30:S30"/>
    <mergeCell ref="T30:Y30"/>
    <mergeCell ref="Z30:AB30"/>
    <mergeCell ref="AC30:AG30"/>
    <mergeCell ref="AH30:AL30"/>
    <mergeCell ref="AM30:AR30"/>
    <mergeCell ref="AS30:AX30"/>
    <mergeCell ref="G32:I32"/>
    <mergeCell ref="J32:N32"/>
    <mergeCell ref="O32:S32"/>
    <mergeCell ref="T32:Y32"/>
    <mergeCell ref="Z32:AB32"/>
    <mergeCell ref="AC32:AG32"/>
    <mergeCell ref="AH32:AL32"/>
    <mergeCell ref="AM32:AR32"/>
    <mergeCell ref="AS32:AX32"/>
    <mergeCell ref="G31:I31"/>
    <mergeCell ref="J31:N31"/>
    <mergeCell ref="O31:S31"/>
    <mergeCell ref="T31:Y31"/>
    <mergeCell ref="Z31:AB31"/>
    <mergeCell ref="AC31:AG31"/>
    <mergeCell ref="AH31:AL31"/>
    <mergeCell ref="AM31:AR31"/>
    <mergeCell ref="AS31:AX31"/>
    <mergeCell ref="AM33:AR33"/>
    <mergeCell ref="AS33:AX33"/>
    <mergeCell ref="B34:D34"/>
    <mergeCell ref="E34:F34"/>
    <mergeCell ref="G34:I34"/>
    <mergeCell ref="J34:N34"/>
    <mergeCell ref="O34:S34"/>
    <mergeCell ref="T34:Y34"/>
    <mergeCell ref="Z34:AB34"/>
    <mergeCell ref="AC34:AG34"/>
    <mergeCell ref="AH34:AL34"/>
    <mergeCell ref="AM34:AR34"/>
    <mergeCell ref="AS34:AX34"/>
    <mergeCell ref="B33:D33"/>
    <mergeCell ref="E33:F33"/>
    <mergeCell ref="G33:I33"/>
    <mergeCell ref="J33:N33"/>
    <mergeCell ref="O33:S33"/>
    <mergeCell ref="T33:Y33"/>
    <mergeCell ref="Z33:AB33"/>
    <mergeCell ref="AC33:AG33"/>
    <mergeCell ref="AH33:AL33"/>
    <mergeCell ref="AM35:AR35"/>
    <mergeCell ref="AS35:AX35"/>
    <mergeCell ref="B36:D36"/>
    <mergeCell ref="E36:F36"/>
    <mergeCell ref="G36:I36"/>
    <mergeCell ref="J36:N36"/>
    <mergeCell ref="O36:S36"/>
    <mergeCell ref="T36:Y36"/>
    <mergeCell ref="Z36:AB36"/>
    <mergeCell ref="AC36:AG36"/>
    <mergeCell ref="AH36:AL36"/>
    <mergeCell ref="AM36:AR36"/>
    <mergeCell ref="AS36:AX36"/>
    <mergeCell ref="B35:D35"/>
    <mergeCell ref="E35:F35"/>
    <mergeCell ref="G35:I35"/>
    <mergeCell ref="J35:N35"/>
    <mergeCell ref="O35:S35"/>
    <mergeCell ref="T35:Y35"/>
    <mergeCell ref="Z35:AB35"/>
    <mergeCell ref="AC35:AG35"/>
    <mergeCell ref="AH35:AL35"/>
    <mergeCell ref="AM37:AR37"/>
    <mergeCell ref="AS37:AX37"/>
    <mergeCell ref="B38:D38"/>
    <mergeCell ref="E38:F38"/>
    <mergeCell ref="G38:I38"/>
    <mergeCell ref="J38:N38"/>
    <mergeCell ref="O38:S38"/>
    <mergeCell ref="T38:Y38"/>
    <mergeCell ref="Z38:AB38"/>
    <mergeCell ref="AC38:AG38"/>
    <mergeCell ref="AH38:AL38"/>
    <mergeCell ref="AM38:AR38"/>
    <mergeCell ref="AS38:AX38"/>
    <mergeCell ref="B37:D37"/>
    <mergeCell ref="E37:F37"/>
    <mergeCell ref="G37:I37"/>
    <mergeCell ref="J37:N37"/>
    <mergeCell ref="O37:S37"/>
    <mergeCell ref="T37:Y37"/>
    <mergeCell ref="Z37:AB37"/>
    <mergeCell ref="AC37:AG37"/>
    <mergeCell ref="AH37:AL37"/>
    <mergeCell ref="AM39:AR39"/>
    <mergeCell ref="AS39:AX39"/>
    <mergeCell ref="B40:D40"/>
    <mergeCell ref="E40:F40"/>
    <mergeCell ref="G40:I40"/>
    <mergeCell ref="J40:N40"/>
    <mergeCell ref="O40:S40"/>
    <mergeCell ref="T40:Y40"/>
    <mergeCell ref="Z40:AB40"/>
    <mergeCell ref="AC40:AG40"/>
    <mergeCell ref="AH40:AL40"/>
    <mergeCell ref="AM40:AR40"/>
    <mergeCell ref="AS40:AX40"/>
    <mergeCell ref="B39:D39"/>
    <mergeCell ref="E39:F39"/>
    <mergeCell ref="G39:I39"/>
    <mergeCell ref="J39:N39"/>
    <mergeCell ref="O39:S39"/>
    <mergeCell ref="T39:Y39"/>
    <mergeCell ref="Z39:AB39"/>
    <mergeCell ref="AC39:AG39"/>
    <mergeCell ref="AH39:AL39"/>
    <mergeCell ref="AM41:AR41"/>
    <mergeCell ref="AS41:AX41"/>
    <mergeCell ref="B42:D42"/>
    <mergeCell ref="E42:F42"/>
    <mergeCell ref="G42:I42"/>
    <mergeCell ref="J42:N42"/>
    <mergeCell ref="O42:S42"/>
    <mergeCell ref="T42:Y42"/>
    <mergeCell ref="Z42:AB42"/>
    <mergeCell ref="AC42:AG42"/>
    <mergeCell ref="AH42:AL42"/>
    <mergeCell ref="AM42:AR42"/>
    <mergeCell ref="AS42:AX42"/>
    <mergeCell ref="B41:D41"/>
    <mergeCell ref="E41:F41"/>
    <mergeCell ref="G41:I41"/>
    <mergeCell ref="J41:N41"/>
    <mergeCell ref="O41:S41"/>
    <mergeCell ref="T41:Y41"/>
    <mergeCell ref="Z41:AB41"/>
    <mergeCell ref="AC41:AG41"/>
    <mergeCell ref="AH41:AL41"/>
    <mergeCell ref="AM43:AR43"/>
    <mergeCell ref="AS43:AX43"/>
    <mergeCell ref="B44:D44"/>
    <mergeCell ref="E44:F44"/>
    <mergeCell ref="G44:I44"/>
    <mergeCell ref="J44:N44"/>
    <mergeCell ref="O44:S44"/>
    <mergeCell ref="T44:Y44"/>
    <mergeCell ref="Z44:AB44"/>
    <mergeCell ref="AC44:AG44"/>
    <mergeCell ref="AH44:AL44"/>
    <mergeCell ref="AM44:AR44"/>
    <mergeCell ref="AS44:AX44"/>
    <mergeCell ref="B43:D43"/>
    <mergeCell ref="E43:F43"/>
    <mergeCell ref="G43:I43"/>
    <mergeCell ref="J43:N43"/>
    <mergeCell ref="O43:S43"/>
    <mergeCell ref="T43:Y43"/>
    <mergeCell ref="Z43:AB43"/>
    <mergeCell ref="AC43:AG43"/>
    <mergeCell ref="AH43:AL43"/>
    <mergeCell ref="AM45:AR45"/>
    <mergeCell ref="AS45:AX45"/>
    <mergeCell ref="B46:D46"/>
    <mergeCell ref="E46:F46"/>
    <mergeCell ref="G46:I46"/>
    <mergeCell ref="J46:N46"/>
    <mergeCell ref="O46:S46"/>
    <mergeCell ref="T46:Y46"/>
    <mergeCell ref="Z46:AB46"/>
    <mergeCell ref="AC46:AG46"/>
    <mergeCell ref="AH46:AL46"/>
    <mergeCell ref="AM46:AR46"/>
    <mergeCell ref="AS46:AX46"/>
    <mergeCell ref="B45:D45"/>
    <mergeCell ref="E45:F45"/>
    <mergeCell ref="G45:I45"/>
    <mergeCell ref="J45:N45"/>
    <mergeCell ref="O45:S45"/>
    <mergeCell ref="T45:Y45"/>
    <mergeCell ref="Z45:AB45"/>
    <mergeCell ref="AC45:AG45"/>
    <mergeCell ref="AH45:AL45"/>
    <mergeCell ref="AM47:AR47"/>
    <mergeCell ref="AS47:AX47"/>
    <mergeCell ref="B48:D48"/>
    <mergeCell ref="E48:F48"/>
    <mergeCell ref="G48:I48"/>
    <mergeCell ref="J48:N48"/>
    <mergeCell ref="O48:S48"/>
    <mergeCell ref="T48:Y48"/>
    <mergeCell ref="Z48:AB48"/>
    <mergeCell ref="AC48:AG48"/>
    <mergeCell ref="AH48:AL48"/>
    <mergeCell ref="AM48:AR48"/>
    <mergeCell ref="AS48:AX48"/>
    <mergeCell ref="B47:D47"/>
    <mergeCell ref="E47:F47"/>
    <mergeCell ref="G47:I47"/>
    <mergeCell ref="J47:N47"/>
    <mergeCell ref="O47:S47"/>
    <mergeCell ref="T47:Y47"/>
    <mergeCell ref="Z47:AB47"/>
    <mergeCell ref="AC47:AG47"/>
    <mergeCell ref="AH47:AL47"/>
    <mergeCell ref="AM49:AR49"/>
    <mergeCell ref="AS49:AX49"/>
    <mergeCell ref="B50:D50"/>
    <mergeCell ref="E50:F50"/>
    <mergeCell ref="G50:I50"/>
    <mergeCell ref="J50:N50"/>
    <mergeCell ref="O50:S50"/>
    <mergeCell ref="T50:Y50"/>
    <mergeCell ref="Z50:AB50"/>
    <mergeCell ref="AC50:AG50"/>
    <mergeCell ref="AH50:AL50"/>
    <mergeCell ref="AM50:AR50"/>
    <mergeCell ref="AS50:AX50"/>
    <mergeCell ref="B49:D49"/>
    <mergeCell ref="E49:F49"/>
    <mergeCell ref="G49:I49"/>
    <mergeCell ref="J49:N49"/>
    <mergeCell ref="O49:S49"/>
    <mergeCell ref="T49:Y49"/>
    <mergeCell ref="Z49:AB49"/>
    <mergeCell ref="AC49:AG49"/>
    <mergeCell ref="AH49:AL49"/>
    <mergeCell ref="AM51:AR51"/>
    <mergeCell ref="AS51:AX51"/>
    <mergeCell ref="B52:D52"/>
    <mergeCell ref="E52:F52"/>
    <mergeCell ref="G52:I52"/>
    <mergeCell ref="J52:N52"/>
    <mergeCell ref="O52:S52"/>
    <mergeCell ref="T52:Y52"/>
    <mergeCell ref="Z52:AB52"/>
    <mergeCell ref="AC52:AG52"/>
    <mergeCell ref="AH52:AL52"/>
    <mergeCell ref="AM52:AR52"/>
    <mergeCell ref="AS52:AX52"/>
    <mergeCell ref="B51:D51"/>
    <mergeCell ref="E51:F51"/>
    <mergeCell ref="G51:I51"/>
    <mergeCell ref="J51:N51"/>
    <mergeCell ref="O51:S51"/>
    <mergeCell ref="T51:Y51"/>
    <mergeCell ref="Z51:AB51"/>
    <mergeCell ref="AC51:AG51"/>
    <mergeCell ref="AH51:AL51"/>
    <mergeCell ref="AM53:AR53"/>
    <mergeCell ref="AS53:AX53"/>
    <mergeCell ref="B54:D54"/>
    <mergeCell ref="E54:F54"/>
    <mergeCell ref="G54:I54"/>
    <mergeCell ref="J54:N54"/>
    <mergeCell ref="O54:S54"/>
    <mergeCell ref="T54:Y54"/>
    <mergeCell ref="Z54:AB54"/>
    <mergeCell ref="AC54:AG54"/>
    <mergeCell ref="AH54:AL54"/>
    <mergeCell ref="AM54:AR54"/>
    <mergeCell ref="AS54:AX54"/>
    <mergeCell ref="B53:D53"/>
    <mergeCell ref="E53:F53"/>
    <mergeCell ref="G53:I53"/>
    <mergeCell ref="J53:N53"/>
    <mergeCell ref="O53:S53"/>
    <mergeCell ref="T53:Y53"/>
    <mergeCell ref="Z53:AB53"/>
    <mergeCell ref="AC53:AG53"/>
    <mergeCell ref="AH53:AL53"/>
    <mergeCell ref="AM55:AR55"/>
    <mergeCell ref="AS55:AX55"/>
    <mergeCell ref="B56:D56"/>
    <mergeCell ref="E56:F56"/>
    <mergeCell ref="G56:I56"/>
    <mergeCell ref="J56:N56"/>
    <mergeCell ref="O56:S56"/>
    <mergeCell ref="T56:Y56"/>
    <mergeCell ref="Z56:AB56"/>
    <mergeCell ref="AC56:AG56"/>
    <mergeCell ref="AH56:AL56"/>
    <mergeCell ref="AM56:AR56"/>
    <mergeCell ref="AS56:AX56"/>
    <mergeCell ref="B55:D55"/>
    <mergeCell ref="E55:F55"/>
    <mergeCell ref="G55:I55"/>
    <mergeCell ref="J55:N55"/>
    <mergeCell ref="O55:S55"/>
    <mergeCell ref="T55:Y55"/>
    <mergeCell ref="Z55:AB55"/>
    <mergeCell ref="AC55:AG55"/>
    <mergeCell ref="AH55:AL55"/>
    <mergeCell ref="AM57:AR57"/>
    <mergeCell ref="AS57:AX57"/>
    <mergeCell ref="B58:D58"/>
    <mergeCell ref="E58:F58"/>
    <mergeCell ref="G58:I58"/>
    <mergeCell ref="J58:N58"/>
    <mergeCell ref="O58:S58"/>
    <mergeCell ref="T58:Y58"/>
    <mergeCell ref="Z58:AB58"/>
    <mergeCell ref="AC58:AG58"/>
    <mergeCell ref="AH58:AL58"/>
    <mergeCell ref="AM58:AR58"/>
    <mergeCell ref="AS58:AX58"/>
    <mergeCell ref="B57:D57"/>
    <mergeCell ref="E57:F57"/>
    <mergeCell ref="G57:I57"/>
    <mergeCell ref="J57:N57"/>
    <mergeCell ref="O57:S57"/>
    <mergeCell ref="T57:Y57"/>
    <mergeCell ref="Z57:AB57"/>
    <mergeCell ref="AC57:AG57"/>
    <mergeCell ref="AH57:AL57"/>
    <mergeCell ref="AM59:AR59"/>
    <mergeCell ref="AS59:AX59"/>
    <mergeCell ref="B60:D60"/>
    <mergeCell ref="E60:F60"/>
    <mergeCell ref="G60:I60"/>
    <mergeCell ref="J60:N60"/>
    <mergeCell ref="O60:S60"/>
    <mergeCell ref="T60:Y60"/>
    <mergeCell ref="Z60:AB60"/>
    <mergeCell ref="AC60:AG60"/>
    <mergeCell ref="AH60:AL60"/>
    <mergeCell ref="AM60:AR60"/>
    <mergeCell ref="AS60:AX60"/>
    <mergeCell ref="B59:D59"/>
    <mergeCell ref="E59:F59"/>
    <mergeCell ref="G59:I59"/>
    <mergeCell ref="J59:N59"/>
    <mergeCell ref="O59:S59"/>
    <mergeCell ref="T59:Y59"/>
    <mergeCell ref="Z59:AB59"/>
    <mergeCell ref="AC59:AG59"/>
    <mergeCell ref="AH59:AL59"/>
    <mergeCell ref="AM61:AR61"/>
    <mergeCell ref="AS61:AX61"/>
    <mergeCell ref="B62:D62"/>
    <mergeCell ref="E62:F62"/>
    <mergeCell ref="G62:I62"/>
    <mergeCell ref="J62:N62"/>
    <mergeCell ref="O62:S62"/>
    <mergeCell ref="T62:Y62"/>
    <mergeCell ref="Z62:AB62"/>
    <mergeCell ref="AC62:AG62"/>
    <mergeCell ref="AH62:AL62"/>
    <mergeCell ref="AM62:AR62"/>
    <mergeCell ref="AS62:AX62"/>
    <mergeCell ref="B61:D61"/>
    <mergeCell ref="E61:F61"/>
    <mergeCell ref="G61:I61"/>
    <mergeCell ref="J61:N61"/>
    <mergeCell ref="O61:S61"/>
    <mergeCell ref="T61:Y61"/>
    <mergeCell ref="Z61:AB61"/>
    <mergeCell ref="AC61:AG61"/>
    <mergeCell ref="AH61:AL61"/>
    <mergeCell ref="AM63:AR63"/>
    <mergeCell ref="AS63:AX63"/>
    <mergeCell ref="B64:D64"/>
    <mergeCell ref="E64:F64"/>
    <mergeCell ref="G64:I64"/>
    <mergeCell ref="J64:N64"/>
    <mergeCell ref="O64:S64"/>
    <mergeCell ref="T64:Y64"/>
    <mergeCell ref="Z64:AB64"/>
    <mergeCell ref="AC64:AG64"/>
    <mergeCell ref="AH64:AL64"/>
    <mergeCell ref="AM64:AR64"/>
    <mergeCell ref="AS64:AX64"/>
    <mergeCell ref="B63:D63"/>
    <mergeCell ref="E63:F63"/>
    <mergeCell ref="G63:I63"/>
    <mergeCell ref="J63:N63"/>
    <mergeCell ref="O63:S63"/>
    <mergeCell ref="T63:Y63"/>
    <mergeCell ref="Z63:AB63"/>
    <mergeCell ref="AC63:AG63"/>
    <mergeCell ref="AH63:AL63"/>
    <mergeCell ref="AM65:AR65"/>
    <mergeCell ref="AS65:AX65"/>
    <mergeCell ref="B66:D66"/>
    <mergeCell ref="E66:F66"/>
    <mergeCell ref="G66:I66"/>
    <mergeCell ref="J66:N66"/>
    <mergeCell ref="O66:S66"/>
    <mergeCell ref="T66:Y66"/>
    <mergeCell ref="Z66:AB66"/>
    <mergeCell ref="AC66:AG66"/>
    <mergeCell ref="AH66:AL66"/>
    <mergeCell ref="AM66:AR66"/>
    <mergeCell ref="AS66:AX66"/>
    <mergeCell ref="B65:D65"/>
    <mergeCell ref="E65:F65"/>
    <mergeCell ref="G65:I65"/>
    <mergeCell ref="J65:N65"/>
    <mergeCell ref="O65:S65"/>
    <mergeCell ref="T65:Y65"/>
    <mergeCell ref="Z65:AB65"/>
    <mergeCell ref="AC65:AG65"/>
    <mergeCell ref="AH65:AL65"/>
    <mergeCell ref="AM67:AR67"/>
    <mergeCell ref="AS67:AX67"/>
    <mergeCell ref="B68:D68"/>
    <mergeCell ref="E68:F68"/>
    <mergeCell ref="G68:I68"/>
    <mergeCell ref="J68:N68"/>
    <mergeCell ref="O68:S68"/>
    <mergeCell ref="T68:Y68"/>
    <mergeCell ref="Z68:AB68"/>
    <mergeCell ref="AC68:AG68"/>
    <mergeCell ref="AH68:AL68"/>
    <mergeCell ref="AM68:AR68"/>
    <mergeCell ref="AS68:AX68"/>
    <mergeCell ref="B67:D67"/>
    <mergeCell ref="E67:F67"/>
    <mergeCell ref="G67:I67"/>
    <mergeCell ref="J67:N67"/>
    <mergeCell ref="O67:S67"/>
    <mergeCell ref="T67:Y67"/>
    <mergeCell ref="Z67:AB67"/>
    <mergeCell ref="AC67:AG67"/>
    <mergeCell ref="AH67:AL67"/>
    <mergeCell ref="AM69:AR69"/>
    <mergeCell ref="AS69:AX69"/>
    <mergeCell ref="B70:D70"/>
    <mergeCell ref="E70:F70"/>
    <mergeCell ref="G70:I70"/>
    <mergeCell ref="J70:N70"/>
    <mergeCell ref="O70:S70"/>
    <mergeCell ref="T70:Y70"/>
    <mergeCell ref="Z70:AB70"/>
    <mergeCell ref="AC70:AG70"/>
    <mergeCell ref="AH70:AL70"/>
    <mergeCell ref="AM70:AR70"/>
    <mergeCell ref="AS70:AX70"/>
    <mergeCell ref="B69:D69"/>
    <mergeCell ref="E69:F69"/>
    <mergeCell ref="G69:I69"/>
    <mergeCell ref="J69:N69"/>
    <mergeCell ref="O69:S69"/>
    <mergeCell ref="T69:Y69"/>
    <mergeCell ref="Z69:AB69"/>
    <mergeCell ref="AC69:AG69"/>
    <mergeCell ref="AH69:AL69"/>
    <mergeCell ref="AM71:AR71"/>
    <mergeCell ref="AS71:AX71"/>
    <mergeCell ref="B72:D72"/>
    <mergeCell ref="E72:F72"/>
    <mergeCell ref="G72:I72"/>
    <mergeCell ref="J72:N72"/>
    <mergeCell ref="O72:S72"/>
    <mergeCell ref="T72:Y72"/>
    <mergeCell ref="Z72:AB72"/>
    <mergeCell ref="AC72:AG72"/>
    <mergeCell ref="AH72:AL72"/>
    <mergeCell ref="AM72:AR72"/>
    <mergeCell ref="AS72:AX72"/>
    <mergeCell ref="B71:D71"/>
    <mergeCell ref="E71:F71"/>
    <mergeCell ref="G71:I71"/>
    <mergeCell ref="J71:N71"/>
    <mergeCell ref="O71:S71"/>
    <mergeCell ref="T71:Y71"/>
    <mergeCell ref="Z71:AB71"/>
    <mergeCell ref="AC71:AG71"/>
    <mergeCell ref="AH71:AL71"/>
    <mergeCell ref="AM73:AR73"/>
    <mergeCell ref="AS73:AX73"/>
    <mergeCell ref="B74:D74"/>
    <mergeCell ref="E74:F74"/>
    <mergeCell ref="G74:I74"/>
    <mergeCell ref="J74:N74"/>
    <mergeCell ref="O74:S74"/>
    <mergeCell ref="T74:Y74"/>
    <mergeCell ref="Z74:AB74"/>
    <mergeCell ref="AC74:AG74"/>
    <mergeCell ref="AH74:AL74"/>
    <mergeCell ref="AM74:AR74"/>
    <mergeCell ref="AS74:AX74"/>
    <mergeCell ref="B73:D73"/>
    <mergeCell ref="E73:F73"/>
    <mergeCell ref="G73:I73"/>
    <mergeCell ref="J73:N73"/>
    <mergeCell ref="O73:S73"/>
    <mergeCell ref="T73:Y73"/>
    <mergeCell ref="Z73:AB73"/>
    <mergeCell ref="AC73:AG73"/>
    <mergeCell ref="AH73:AL73"/>
    <mergeCell ref="AM75:AR75"/>
    <mergeCell ref="AS75:AX75"/>
    <mergeCell ref="B76:D76"/>
    <mergeCell ref="E76:F76"/>
    <mergeCell ref="G76:I76"/>
    <mergeCell ref="J76:N76"/>
    <mergeCell ref="O76:S76"/>
    <mergeCell ref="T76:Y76"/>
    <mergeCell ref="Z76:AB76"/>
    <mergeCell ref="AC76:AG76"/>
    <mergeCell ref="AH76:AL76"/>
    <mergeCell ref="AM76:AR76"/>
    <mergeCell ref="AS76:AX76"/>
    <mergeCell ref="B75:D75"/>
    <mergeCell ref="E75:F75"/>
    <mergeCell ref="G75:I75"/>
    <mergeCell ref="J75:N75"/>
    <mergeCell ref="O75:S75"/>
    <mergeCell ref="T75:Y75"/>
    <mergeCell ref="Z75:AB75"/>
    <mergeCell ref="AC75:AG75"/>
    <mergeCell ref="AH75:AL75"/>
    <mergeCell ref="AM77:AR77"/>
    <mergeCell ref="AS77:AX77"/>
    <mergeCell ref="B78:D78"/>
    <mergeCell ref="E78:F78"/>
    <mergeCell ref="G78:I78"/>
    <mergeCell ref="J78:N78"/>
    <mergeCell ref="O78:S78"/>
    <mergeCell ref="T78:Y78"/>
    <mergeCell ref="Z78:AB78"/>
    <mergeCell ref="AC78:AG78"/>
    <mergeCell ref="AH78:AL78"/>
    <mergeCell ref="AM78:AR78"/>
    <mergeCell ref="AS78:AX78"/>
    <mergeCell ref="B77:D77"/>
    <mergeCell ref="E77:F77"/>
    <mergeCell ref="G77:I77"/>
    <mergeCell ref="J77:N77"/>
    <mergeCell ref="O77:S77"/>
    <mergeCell ref="T77:Y77"/>
    <mergeCell ref="Z77:AB77"/>
    <mergeCell ref="AC77:AG77"/>
    <mergeCell ref="AH77:AL77"/>
    <mergeCell ref="AM79:AR79"/>
    <mergeCell ref="AS79:AX79"/>
    <mergeCell ref="B80:D80"/>
    <mergeCell ref="E80:F80"/>
    <mergeCell ref="G80:I80"/>
    <mergeCell ref="J80:N80"/>
    <mergeCell ref="O80:S80"/>
    <mergeCell ref="T80:Y80"/>
    <mergeCell ref="Z80:AB80"/>
    <mergeCell ref="AC80:AG80"/>
    <mergeCell ref="AH80:AL80"/>
    <mergeCell ref="AM80:AR80"/>
    <mergeCell ref="AS80:AX80"/>
    <mergeCell ref="B79:D79"/>
    <mergeCell ref="E79:F79"/>
    <mergeCell ref="G79:I79"/>
    <mergeCell ref="J79:N79"/>
    <mergeCell ref="O79:S79"/>
    <mergeCell ref="T79:Y79"/>
    <mergeCell ref="Z79:AB79"/>
    <mergeCell ref="AC79:AG79"/>
    <mergeCell ref="AH79:AL79"/>
    <mergeCell ref="AM81:AR81"/>
    <mergeCell ref="AS81:AX81"/>
    <mergeCell ref="B82:D82"/>
    <mergeCell ref="E82:F82"/>
    <mergeCell ref="G82:I82"/>
    <mergeCell ref="J82:N82"/>
    <mergeCell ref="O82:S82"/>
    <mergeCell ref="T82:Y82"/>
    <mergeCell ref="Z82:AB82"/>
    <mergeCell ref="AC82:AG82"/>
    <mergeCell ref="AH82:AL82"/>
    <mergeCell ref="AM82:AR82"/>
    <mergeCell ref="AS82:AX82"/>
    <mergeCell ref="B81:D81"/>
    <mergeCell ref="E81:F81"/>
    <mergeCell ref="G81:I81"/>
    <mergeCell ref="J81:N81"/>
    <mergeCell ref="O81:S81"/>
    <mergeCell ref="T81:Y81"/>
    <mergeCell ref="Z81:AB81"/>
    <mergeCell ref="AC81:AG81"/>
    <mergeCell ref="AH81:AL81"/>
    <mergeCell ref="AM83:AR83"/>
    <mergeCell ref="AS83:AX83"/>
    <mergeCell ref="B84:D84"/>
    <mergeCell ref="E84:F84"/>
    <mergeCell ref="G84:I84"/>
    <mergeCell ref="J84:N84"/>
    <mergeCell ref="O84:S84"/>
    <mergeCell ref="T84:Y84"/>
    <mergeCell ref="Z84:AB84"/>
    <mergeCell ref="AC84:AG84"/>
    <mergeCell ref="AH84:AL84"/>
    <mergeCell ref="AM84:AR84"/>
    <mergeCell ref="AS84:AX84"/>
    <mergeCell ref="B83:D83"/>
    <mergeCell ref="E83:F83"/>
    <mergeCell ref="G83:I83"/>
    <mergeCell ref="J83:N83"/>
    <mergeCell ref="O83:S83"/>
    <mergeCell ref="T83:Y83"/>
    <mergeCell ref="Z83:AB83"/>
    <mergeCell ref="AC83:AG83"/>
    <mergeCell ref="AH83:AL83"/>
    <mergeCell ref="AM85:AR85"/>
    <mergeCell ref="AS85:AX85"/>
    <mergeCell ref="B86:D86"/>
    <mergeCell ref="E86:F86"/>
    <mergeCell ref="G86:I86"/>
    <mergeCell ref="J86:N86"/>
    <mergeCell ref="O86:S86"/>
    <mergeCell ref="T86:Y86"/>
    <mergeCell ref="Z86:AB86"/>
    <mergeCell ref="AC86:AG86"/>
    <mergeCell ref="AH86:AL86"/>
    <mergeCell ref="AM86:AR86"/>
    <mergeCell ref="AS86:AX86"/>
    <mergeCell ref="B85:D85"/>
    <mergeCell ref="E85:F85"/>
    <mergeCell ref="G85:I85"/>
    <mergeCell ref="J85:N85"/>
    <mergeCell ref="O85:S85"/>
    <mergeCell ref="T85:Y85"/>
    <mergeCell ref="Z85:AB85"/>
    <mergeCell ref="AC85:AG85"/>
    <mergeCell ref="AH85:AL85"/>
    <mergeCell ref="AM87:AR87"/>
    <mergeCell ref="AS87:AX87"/>
    <mergeCell ref="B88:D88"/>
    <mergeCell ref="E88:F88"/>
    <mergeCell ref="G88:I88"/>
    <mergeCell ref="J88:N88"/>
    <mergeCell ref="O88:S88"/>
    <mergeCell ref="T88:Y88"/>
    <mergeCell ref="Z88:AB88"/>
    <mergeCell ref="AC88:AG88"/>
    <mergeCell ref="AH88:AL88"/>
    <mergeCell ref="AM88:AR88"/>
    <mergeCell ref="AS88:AX88"/>
    <mergeCell ref="B87:D87"/>
    <mergeCell ref="E87:F87"/>
    <mergeCell ref="G87:I87"/>
    <mergeCell ref="J87:N87"/>
    <mergeCell ref="O87:S87"/>
    <mergeCell ref="T87:Y87"/>
    <mergeCell ref="Z87:AB87"/>
    <mergeCell ref="AC87:AG87"/>
    <mergeCell ref="AH87:AL87"/>
    <mergeCell ref="AM89:AR89"/>
    <mergeCell ref="AS89:AX89"/>
    <mergeCell ref="B90:D90"/>
    <mergeCell ref="E90:F90"/>
    <mergeCell ref="G90:I90"/>
    <mergeCell ref="J90:N90"/>
    <mergeCell ref="O90:S90"/>
    <mergeCell ref="T90:Y90"/>
    <mergeCell ref="Z90:AB90"/>
    <mergeCell ref="AC90:AG90"/>
    <mergeCell ref="AH90:AL90"/>
    <mergeCell ref="AM90:AR90"/>
    <mergeCell ref="AS90:AX90"/>
    <mergeCell ref="B89:D89"/>
    <mergeCell ref="E89:F89"/>
    <mergeCell ref="G89:I89"/>
    <mergeCell ref="J89:N89"/>
    <mergeCell ref="O89:S89"/>
    <mergeCell ref="T89:Y89"/>
    <mergeCell ref="Z89:AB89"/>
    <mergeCell ref="AC89:AG89"/>
    <mergeCell ref="AH89:AL89"/>
    <mergeCell ref="AM91:AR91"/>
    <mergeCell ref="AS91:AX91"/>
    <mergeCell ref="B92:D92"/>
    <mergeCell ref="E92:F92"/>
    <mergeCell ref="G92:I92"/>
    <mergeCell ref="J92:N92"/>
    <mergeCell ref="O92:S92"/>
    <mergeCell ref="T92:Y92"/>
    <mergeCell ref="Z92:AB92"/>
    <mergeCell ref="AC92:AG92"/>
    <mergeCell ref="AH92:AL92"/>
    <mergeCell ref="AM92:AR92"/>
    <mergeCell ref="AS92:AX92"/>
    <mergeCell ref="B91:D91"/>
    <mergeCell ref="E91:F91"/>
    <mergeCell ref="G91:I91"/>
    <mergeCell ref="J91:N91"/>
    <mergeCell ref="O91:S91"/>
    <mergeCell ref="T91:Y91"/>
    <mergeCell ref="Z91:AB91"/>
    <mergeCell ref="AC91:AG91"/>
    <mergeCell ref="AH91:AL91"/>
    <mergeCell ref="AM93:AR93"/>
    <mergeCell ref="AS93:AX93"/>
    <mergeCell ref="B94:D94"/>
    <mergeCell ref="E94:F94"/>
    <mergeCell ref="G94:I94"/>
    <mergeCell ref="J94:N94"/>
    <mergeCell ref="O94:S94"/>
    <mergeCell ref="T94:Y94"/>
    <mergeCell ref="Z94:AB94"/>
    <mergeCell ref="AC94:AG94"/>
    <mergeCell ref="AH94:AL94"/>
    <mergeCell ref="AM94:AR94"/>
    <mergeCell ref="AS94:AX94"/>
    <mergeCell ref="B93:D93"/>
    <mergeCell ref="E93:F93"/>
    <mergeCell ref="G93:I93"/>
    <mergeCell ref="J93:N93"/>
    <mergeCell ref="O93:S93"/>
    <mergeCell ref="T93:Y93"/>
    <mergeCell ref="Z93:AB93"/>
    <mergeCell ref="AC93:AG93"/>
    <mergeCell ref="AH93:AL93"/>
    <mergeCell ref="AM95:AR95"/>
    <mergeCell ref="AS95:AX95"/>
    <mergeCell ref="B96:D96"/>
    <mergeCell ref="E96:F96"/>
    <mergeCell ref="G96:I96"/>
    <mergeCell ref="J96:N96"/>
    <mergeCell ref="O96:S96"/>
    <mergeCell ref="T96:Y96"/>
    <mergeCell ref="Z96:AB96"/>
    <mergeCell ref="AC96:AG96"/>
    <mergeCell ref="AH96:AL96"/>
    <mergeCell ref="AM96:AR96"/>
    <mergeCell ref="AS96:AX96"/>
    <mergeCell ref="B95:D95"/>
    <mergeCell ref="E95:F95"/>
    <mergeCell ref="G95:I95"/>
    <mergeCell ref="J95:N95"/>
    <mergeCell ref="O95:S95"/>
    <mergeCell ref="T95:Y95"/>
    <mergeCell ref="Z95:AB95"/>
    <mergeCell ref="AC95:AG95"/>
    <mergeCell ref="AH95:AL95"/>
    <mergeCell ref="AM97:AR97"/>
    <mergeCell ref="AS97:AX97"/>
    <mergeCell ref="B98:D98"/>
    <mergeCell ref="E98:F98"/>
    <mergeCell ref="G98:I98"/>
    <mergeCell ref="J98:N98"/>
    <mergeCell ref="O98:S98"/>
    <mergeCell ref="T98:Y98"/>
    <mergeCell ref="Z98:AB98"/>
    <mergeCell ref="AC98:AG98"/>
    <mergeCell ref="AH98:AL98"/>
    <mergeCell ref="AM98:AR98"/>
    <mergeCell ref="AS98:AX98"/>
    <mergeCell ref="B97:D97"/>
    <mergeCell ref="E97:F97"/>
    <mergeCell ref="G97:I97"/>
    <mergeCell ref="J97:N97"/>
    <mergeCell ref="O97:S97"/>
    <mergeCell ref="T97:Y97"/>
    <mergeCell ref="Z97:AB97"/>
    <mergeCell ref="AC97:AG97"/>
    <mergeCell ref="AH97:AL97"/>
    <mergeCell ref="AM99:AR99"/>
    <mergeCell ref="AS99:AX99"/>
    <mergeCell ref="B100:D100"/>
    <mergeCell ref="E100:F100"/>
    <mergeCell ref="G100:I100"/>
    <mergeCell ref="J100:N100"/>
    <mergeCell ref="O100:S100"/>
    <mergeCell ref="T100:Y100"/>
    <mergeCell ref="Z100:AB100"/>
    <mergeCell ref="AC100:AG100"/>
    <mergeCell ref="AH100:AL100"/>
    <mergeCell ref="AM100:AR100"/>
    <mergeCell ref="AS100:AX100"/>
    <mergeCell ref="B99:D99"/>
    <mergeCell ref="E99:F99"/>
    <mergeCell ref="G99:I99"/>
    <mergeCell ref="J99:N99"/>
    <mergeCell ref="O99:S99"/>
    <mergeCell ref="T99:Y99"/>
    <mergeCell ref="Z99:AB99"/>
    <mergeCell ref="AC99:AG99"/>
    <mergeCell ref="AH99:AL99"/>
    <mergeCell ref="AM101:AR101"/>
    <mergeCell ref="AS101:AX101"/>
    <mergeCell ref="B102:D102"/>
    <mergeCell ref="E102:F102"/>
    <mergeCell ref="G102:I102"/>
    <mergeCell ref="J102:N102"/>
    <mergeCell ref="O102:S102"/>
    <mergeCell ref="T102:Y102"/>
    <mergeCell ref="Z102:AB102"/>
    <mergeCell ref="AC102:AG102"/>
    <mergeCell ref="AH102:AL102"/>
    <mergeCell ref="AM102:AR102"/>
    <mergeCell ref="AS102:AX102"/>
    <mergeCell ref="B101:D101"/>
    <mergeCell ref="E101:F101"/>
    <mergeCell ref="G101:I101"/>
    <mergeCell ref="J101:N101"/>
    <mergeCell ref="O101:S101"/>
    <mergeCell ref="T101:Y101"/>
    <mergeCell ref="Z101:AB101"/>
    <mergeCell ref="AC101:AG101"/>
    <mergeCell ref="AH101:AL101"/>
    <mergeCell ref="AM103:AR103"/>
    <mergeCell ref="AS103:AX103"/>
    <mergeCell ref="B104:D104"/>
    <mergeCell ref="E104:F104"/>
    <mergeCell ref="G104:I104"/>
    <mergeCell ref="J104:N104"/>
    <mergeCell ref="O104:S104"/>
    <mergeCell ref="T104:Y104"/>
    <mergeCell ref="Z104:AB104"/>
    <mergeCell ref="AC104:AG104"/>
    <mergeCell ref="AH104:AL104"/>
    <mergeCell ref="AM104:AR104"/>
    <mergeCell ref="AS104:AX104"/>
    <mergeCell ref="B103:D103"/>
    <mergeCell ref="E103:F103"/>
    <mergeCell ref="G103:I103"/>
    <mergeCell ref="J103:N103"/>
    <mergeCell ref="O103:S103"/>
    <mergeCell ref="T103:Y103"/>
    <mergeCell ref="Z103:AB103"/>
    <mergeCell ref="AC103:AG103"/>
    <mergeCell ref="AH103:AL103"/>
    <mergeCell ref="AM105:AR105"/>
    <mergeCell ref="AS105:AX105"/>
    <mergeCell ref="B106:D106"/>
    <mergeCell ref="E106:F106"/>
    <mergeCell ref="G106:I106"/>
    <mergeCell ref="J106:N106"/>
    <mergeCell ref="O106:S106"/>
    <mergeCell ref="T106:Y106"/>
    <mergeCell ref="Z106:AB106"/>
    <mergeCell ref="AC106:AG106"/>
    <mergeCell ref="AH106:AL106"/>
    <mergeCell ref="AM106:AR106"/>
    <mergeCell ref="AS106:AX106"/>
    <mergeCell ref="B105:D105"/>
    <mergeCell ref="E105:F105"/>
    <mergeCell ref="G105:I105"/>
    <mergeCell ref="J105:N105"/>
    <mergeCell ref="O105:S105"/>
    <mergeCell ref="T105:Y105"/>
    <mergeCell ref="Z105:AB105"/>
    <mergeCell ref="AC105:AG105"/>
    <mergeCell ref="AH105:AL105"/>
    <mergeCell ref="AM107:AR107"/>
    <mergeCell ref="AS107:AX107"/>
    <mergeCell ref="B108:D108"/>
    <mergeCell ref="E108:F108"/>
    <mergeCell ref="G108:I108"/>
    <mergeCell ref="J108:N108"/>
    <mergeCell ref="O108:S108"/>
    <mergeCell ref="T108:Y108"/>
    <mergeCell ref="Z108:AB108"/>
    <mergeCell ref="AC108:AG108"/>
    <mergeCell ref="AH108:AL108"/>
    <mergeCell ref="AM108:AR108"/>
    <mergeCell ref="AS108:AX108"/>
    <mergeCell ref="B107:D107"/>
    <mergeCell ref="E107:F107"/>
    <mergeCell ref="G107:I107"/>
    <mergeCell ref="J107:N107"/>
    <mergeCell ref="O107:S107"/>
    <mergeCell ref="T107:Y107"/>
    <mergeCell ref="Z107:AB107"/>
    <mergeCell ref="AC107:AG107"/>
    <mergeCell ref="AH107:AL107"/>
    <mergeCell ref="AM109:AR109"/>
    <mergeCell ref="AS109:AX109"/>
    <mergeCell ref="B110:D110"/>
    <mergeCell ref="E110:F110"/>
    <mergeCell ref="G110:I110"/>
    <mergeCell ref="J110:N110"/>
    <mergeCell ref="O110:S110"/>
    <mergeCell ref="T110:Y110"/>
    <mergeCell ref="Z110:AB110"/>
    <mergeCell ref="AC110:AG110"/>
    <mergeCell ref="AH110:AL110"/>
    <mergeCell ref="AM110:AR110"/>
    <mergeCell ref="AS110:AX110"/>
    <mergeCell ref="B109:D109"/>
    <mergeCell ref="E109:F109"/>
    <mergeCell ref="G109:I109"/>
    <mergeCell ref="J109:N109"/>
    <mergeCell ref="O109:S109"/>
    <mergeCell ref="T109:Y109"/>
    <mergeCell ref="Z109:AB109"/>
    <mergeCell ref="AC109:AG109"/>
    <mergeCell ref="AH109:AL109"/>
    <mergeCell ref="AM111:AR111"/>
    <mergeCell ref="AS111:AX111"/>
    <mergeCell ref="B112:D112"/>
    <mergeCell ref="E112:F112"/>
    <mergeCell ref="G112:I112"/>
    <mergeCell ref="J112:N112"/>
    <mergeCell ref="O112:S112"/>
    <mergeCell ref="T112:Y112"/>
    <mergeCell ref="Z112:AB112"/>
    <mergeCell ref="AC112:AG112"/>
    <mergeCell ref="AH112:AL112"/>
    <mergeCell ref="AM112:AR112"/>
    <mergeCell ref="AS112:AX112"/>
    <mergeCell ref="B111:D111"/>
    <mergeCell ref="E111:F111"/>
    <mergeCell ref="G111:I111"/>
    <mergeCell ref="J111:N111"/>
    <mergeCell ref="O111:S111"/>
    <mergeCell ref="T111:Y111"/>
    <mergeCell ref="Z111:AB111"/>
    <mergeCell ref="AC111:AG111"/>
    <mergeCell ref="AH111:AL111"/>
    <mergeCell ref="AM113:AR113"/>
    <mergeCell ref="AS113:AX113"/>
    <mergeCell ref="B114:D114"/>
    <mergeCell ref="E114:F114"/>
    <mergeCell ref="G114:I114"/>
    <mergeCell ref="J114:N114"/>
    <mergeCell ref="O114:S114"/>
    <mergeCell ref="T114:Y114"/>
    <mergeCell ref="Z114:AB114"/>
    <mergeCell ref="AC114:AG114"/>
    <mergeCell ref="AH114:AL114"/>
    <mergeCell ref="AM114:AR114"/>
    <mergeCell ref="AS114:AX114"/>
    <mergeCell ref="B113:D113"/>
    <mergeCell ref="E113:F113"/>
    <mergeCell ref="G113:I113"/>
    <mergeCell ref="J113:N113"/>
    <mergeCell ref="O113:S113"/>
    <mergeCell ref="T113:Y113"/>
    <mergeCell ref="Z113:AB113"/>
    <mergeCell ref="AC113:AG113"/>
    <mergeCell ref="AH113:AL113"/>
    <mergeCell ref="AM115:AR115"/>
    <mergeCell ref="AS115:AX115"/>
    <mergeCell ref="B116:D116"/>
    <mergeCell ref="E116:F116"/>
    <mergeCell ref="G116:I116"/>
    <mergeCell ref="J116:N116"/>
    <mergeCell ref="O116:S116"/>
    <mergeCell ref="T116:Y116"/>
    <mergeCell ref="Z116:AB116"/>
    <mergeCell ref="AC116:AG116"/>
    <mergeCell ref="AH116:AL116"/>
    <mergeCell ref="AM116:AR116"/>
    <mergeCell ref="AS116:AX116"/>
    <mergeCell ref="B115:D115"/>
    <mergeCell ref="E115:F115"/>
    <mergeCell ref="G115:I115"/>
    <mergeCell ref="J115:N115"/>
    <mergeCell ref="O115:S115"/>
    <mergeCell ref="T115:Y115"/>
    <mergeCell ref="Z115:AB115"/>
    <mergeCell ref="AC115:AG115"/>
    <mergeCell ref="AH115:AL115"/>
    <mergeCell ref="AM117:AR117"/>
    <mergeCell ref="AS117:AX117"/>
    <mergeCell ref="B118:D118"/>
    <mergeCell ref="E118:F118"/>
    <mergeCell ref="G118:I118"/>
    <mergeCell ref="J118:N118"/>
    <mergeCell ref="O118:S118"/>
    <mergeCell ref="T118:Y118"/>
    <mergeCell ref="Z118:AB118"/>
    <mergeCell ref="AC118:AG118"/>
    <mergeCell ref="AH118:AL118"/>
    <mergeCell ref="AM118:AR118"/>
    <mergeCell ref="AS118:AX118"/>
    <mergeCell ref="B117:D117"/>
    <mergeCell ref="E117:F117"/>
    <mergeCell ref="G117:I117"/>
    <mergeCell ref="J117:N117"/>
    <mergeCell ref="O117:S117"/>
    <mergeCell ref="T117:Y117"/>
    <mergeCell ref="Z117:AB117"/>
    <mergeCell ref="AC117:AG117"/>
    <mergeCell ref="AH117:AL117"/>
    <mergeCell ref="AM119:AR119"/>
    <mergeCell ref="AS119:AX119"/>
    <mergeCell ref="B120:D120"/>
    <mergeCell ref="E120:F120"/>
    <mergeCell ref="G120:I120"/>
    <mergeCell ref="J120:N120"/>
    <mergeCell ref="O120:S120"/>
    <mergeCell ref="T120:Y120"/>
    <mergeCell ref="Z120:AB120"/>
    <mergeCell ref="AC120:AG120"/>
    <mergeCell ref="AH120:AL120"/>
    <mergeCell ref="AM120:AR120"/>
    <mergeCell ref="AS120:AX120"/>
    <mergeCell ref="B119:D119"/>
    <mergeCell ref="E119:F119"/>
    <mergeCell ref="G119:I119"/>
    <mergeCell ref="J119:N119"/>
    <mergeCell ref="O119:S119"/>
    <mergeCell ref="T119:Y119"/>
    <mergeCell ref="Z119:AB119"/>
    <mergeCell ref="AC119:AG119"/>
    <mergeCell ref="AH119:AL119"/>
    <mergeCell ref="AM121:AR121"/>
    <mergeCell ref="AS121:AX121"/>
    <mergeCell ref="B122:D122"/>
    <mergeCell ref="E122:F122"/>
    <mergeCell ref="G122:I122"/>
    <mergeCell ref="J122:N122"/>
    <mergeCell ref="O122:S122"/>
    <mergeCell ref="T122:Y122"/>
    <mergeCell ref="Z122:AB122"/>
    <mergeCell ref="AC122:AG122"/>
    <mergeCell ref="AH122:AL122"/>
    <mergeCell ref="AM122:AR122"/>
    <mergeCell ref="AS122:AX122"/>
    <mergeCell ref="B121:D121"/>
    <mergeCell ref="E121:F121"/>
    <mergeCell ref="G121:I121"/>
    <mergeCell ref="J121:N121"/>
    <mergeCell ref="O121:S121"/>
    <mergeCell ref="T121:Y121"/>
    <mergeCell ref="Z121:AB121"/>
    <mergeCell ref="AC121:AG121"/>
    <mergeCell ref="AH121:AL121"/>
    <mergeCell ref="AM123:AR123"/>
    <mergeCell ref="AS123:AX123"/>
    <mergeCell ref="B124:D124"/>
    <mergeCell ref="E124:F124"/>
    <mergeCell ref="G124:I124"/>
    <mergeCell ref="J124:N124"/>
    <mergeCell ref="O124:S124"/>
    <mergeCell ref="T124:Y124"/>
    <mergeCell ref="Z124:AB124"/>
    <mergeCell ref="AC124:AG124"/>
    <mergeCell ref="AH124:AL124"/>
    <mergeCell ref="AM124:AR124"/>
    <mergeCell ref="AS124:AX124"/>
    <mergeCell ref="B123:D123"/>
    <mergeCell ref="E123:F123"/>
    <mergeCell ref="G123:I123"/>
    <mergeCell ref="J123:N123"/>
    <mergeCell ref="O123:S123"/>
    <mergeCell ref="T123:Y123"/>
    <mergeCell ref="Z123:AB123"/>
    <mergeCell ref="AC123:AG123"/>
    <mergeCell ref="AH123:AL123"/>
    <mergeCell ref="AM125:AR125"/>
    <mergeCell ref="AS125:AX125"/>
    <mergeCell ref="B126:D126"/>
    <mergeCell ref="E126:F126"/>
    <mergeCell ref="G126:I126"/>
    <mergeCell ref="J126:N126"/>
    <mergeCell ref="O126:S126"/>
    <mergeCell ref="T126:Y126"/>
    <mergeCell ref="Z126:AB126"/>
    <mergeCell ref="AC126:AG126"/>
    <mergeCell ref="AH126:AL126"/>
    <mergeCell ref="AM126:AR126"/>
    <mergeCell ref="AS126:AX126"/>
    <mergeCell ref="B125:D125"/>
    <mergeCell ref="E125:F125"/>
    <mergeCell ref="G125:I125"/>
    <mergeCell ref="J125:N125"/>
    <mergeCell ref="O125:S125"/>
    <mergeCell ref="T125:Y125"/>
    <mergeCell ref="Z125:AB125"/>
    <mergeCell ref="AC125:AG125"/>
    <mergeCell ref="AH125:AL125"/>
    <mergeCell ref="AM127:AR127"/>
    <mergeCell ref="AS127:AX127"/>
    <mergeCell ref="B128:D128"/>
    <mergeCell ref="E128:F128"/>
    <mergeCell ref="G128:I128"/>
    <mergeCell ref="J128:N128"/>
    <mergeCell ref="O128:S128"/>
    <mergeCell ref="T128:Y128"/>
    <mergeCell ref="Z128:AB128"/>
    <mergeCell ref="AC128:AG128"/>
    <mergeCell ref="AH128:AL128"/>
    <mergeCell ref="AM128:AR128"/>
    <mergeCell ref="AS128:AX128"/>
    <mergeCell ref="B127:D127"/>
    <mergeCell ref="E127:F127"/>
    <mergeCell ref="G127:I127"/>
    <mergeCell ref="J127:N127"/>
    <mergeCell ref="O127:S127"/>
    <mergeCell ref="T127:Y127"/>
    <mergeCell ref="Z127:AB127"/>
    <mergeCell ref="AC127:AG127"/>
    <mergeCell ref="AH127:AL127"/>
    <mergeCell ref="AM129:AR129"/>
    <mergeCell ref="AS129:AX129"/>
    <mergeCell ref="B130:D130"/>
    <mergeCell ref="E130:F130"/>
    <mergeCell ref="G130:I130"/>
    <mergeCell ref="J130:N130"/>
    <mergeCell ref="O130:S130"/>
    <mergeCell ref="T130:Y130"/>
    <mergeCell ref="Z130:AB130"/>
    <mergeCell ref="AC130:AG130"/>
    <mergeCell ref="AH130:AL130"/>
    <mergeCell ref="AM130:AR130"/>
    <mergeCell ref="AS130:AX130"/>
    <mergeCell ref="B129:D129"/>
    <mergeCell ref="E129:F129"/>
    <mergeCell ref="G129:I129"/>
    <mergeCell ref="J129:N129"/>
    <mergeCell ref="O129:S129"/>
    <mergeCell ref="T129:Y129"/>
    <mergeCell ref="Z129:AB129"/>
    <mergeCell ref="AC129:AG129"/>
    <mergeCell ref="AH129:AL129"/>
    <mergeCell ref="AM131:AR131"/>
    <mergeCell ref="AS131:AX131"/>
    <mergeCell ref="B132:D132"/>
    <mergeCell ref="E132:F132"/>
    <mergeCell ref="G132:I132"/>
    <mergeCell ref="J132:N132"/>
    <mergeCell ref="O132:S132"/>
    <mergeCell ref="T132:Y132"/>
    <mergeCell ref="Z132:AB132"/>
    <mergeCell ref="AC132:AG132"/>
    <mergeCell ref="AH132:AL132"/>
    <mergeCell ref="AM132:AR132"/>
    <mergeCell ref="AS132:AX132"/>
    <mergeCell ref="B131:D131"/>
    <mergeCell ref="E131:F131"/>
    <mergeCell ref="G131:I131"/>
    <mergeCell ref="J131:N131"/>
    <mergeCell ref="O131:S131"/>
    <mergeCell ref="T131:Y131"/>
    <mergeCell ref="Z131:AB131"/>
    <mergeCell ref="AC131:AG131"/>
    <mergeCell ref="AH131:AL131"/>
    <mergeCell ref="AM133:AR133"/>
    <mergeCell ref="AS133:AX133"/>
    <mergeCell ref="B134:D134"/>
    <mergeCell ref="E134:F134"/>
    <mergeCell ref="G134:I134"/>
    <mergeCell ref="J134:N134"/>
    <mergeCell ref="O134:S134"/>
    <mergeCell ref="T134:Y134"/>
    <mergeCell ref="Z134:AB134"/>
    <mergeCell ref="AC134:AG134"/>
    <mergeCell ref="AH134:AL134"/>
    <mergeCell ref="AM134:AR134"/>
    <mergeCell ref="AS134:AX134"/>
    <mergeCell ref="B133:D133"/>
    <mergeCell ref="E133:F133"/>
    <mergeCell ref="G133:I133"/>
    <mergeCell ref="J133:N133"/>
    <mergeCell ref="O133:S133"/>
    <mergeCell ref="T133:Y133"/>
    <mergeCell ref="Z133:AB133"/>
    <mergeCell ref="AC133:AG133"/>
    <mergeCell ref="AH133:AL133"/>
    <mergeCell ref="AM135:AR135"/>
    <mergeCell ref="AS135:AX135"/>
    <mergeCell ref="B136:D136"/>
    <mergeCell ref="E136:F136"/>
    <mergeCell ref="G136:I136"/>
    <mergeCell ref="J136:N136"/>
    <mergeCell ref="O136:S136"/>
    <mergeCell ref="T136:Y136"/>
    <mergeCell ref="Z136:AB136"/>
    <mergeCell ref="AC136:AG136"/>
    <mergeCell ref="AH136:AL136"/>
    <mergeCell ref="AM136:AR136"/>
    <mergeCell ref="AS136:AX136"/>
    <mergeCell ref="B135:D135"/>
    <mergeCell ref="E135:F135"/>
    <mergeCell ref="G135:I135"/>
    <mergeCell ref="J135:N135"/>
    <mergeCell ref="O135:S135"/>
    <mergeCell ref="T135:Y135"/>
    <mergeCell ref="Z135:AB135"/>
    <mergeCell ref="AC135:AG135"/>
    <mergeCell ref="AH135:AL135"/>
    <mergeCell ref="AM137:AR137"/>
    <mergeCell ref="AS137:AX137"/>
    <mergeCell ref="B138:D138"/>
    <mergeCell ref="E138:F138"/>
    <mergeCell ref="G138:I138"/>
    <mergeCell ref="J138:N138"/>
    <mergeCell ref="O138:S138"/>
    <mergeCell ref="T138:Y138"/>
    <mergeCell ref="Z138:AB138"/>
    <mergeCell ref="AC138:AG138"/>
    <mergeCell ref="AH138:AL138"/>
    <mergeCell ref="AM138:AR138"/>
    <mergeCell ref="AS138:AX138"/>
    <mergeCell ref="B137:D137"/>
    <mergeCell ref="E137:F137"/>
    <mergeCell ref="G137:I137"/>
    <mergeCell ref="J137:N137"/>
    <mergeCell ref="O137:S137"/>
    <mergeCell ref="T137:Y137"/>
    <mergeCell ref="Z137:AB137"/>
    <mergeCell ref="AC137:AG137"/>
    <mergeCell ref="AH137:AL137"/>
    <mergeCell ref="AM139:AR139"/>
    <mergeCell ref="AS139:AX139"/>
    <mergeCell ref="B140:D140"/>
    <mergeCell ref="E140:F140"/>
    <mergeCell ref="G140:I140"/>
    <mergeCell ref="J140:N140"/>
    <mergeCell ref="O140:S140"/>
    <mergeCell ref="T140:Y140"/>
    <mergeCell ref="Z140:AB140"/>
    <mergeCell ref="AC140:AG140"/>
    <mergeCell ref="AH140:AL140"/>
    <mergeCell ref="AM140:AR140"/>
    <mergeCell ref="AS140:AX140"/>
    <mergeCell ref="B139:D139"/>
    <mergeCell ref="E139:F139"/>
    <mergeCell ref="G139:I139"/>
    <mergeCell ref="J139:N139"/>
    <mergeCell ref="O139:S139"/>
    <mergeCell ref="T139:Y139"/>
    <mergeCell ref="Z139:AB139"/>
    <mergeCell ref="AC139:AG139"/>
    <mergeCell ref="AH139:AL139"/>
    <mergeCell ref="AM141:AR141"/>
    <mergeCell ref="AS141:AX141"/>
    <mergeCell ref="B142:D142"/>
    <mergeCell ref="E142:F142"/>
    <mergeCell ref="G142:I142"/>
    <mergeCell ref="J142:N142"/>
    <mergeCell ref="O142:S142"/>
    <mergeCell ref="T142:Y142"/>
    <mergeCell ref="Z142:AB142"/>
    <mergeCell ref="AC142:AG142"/>
    <mergeCell ref="AH142:AL142"/>
    <mergeCell ref="AM142:AR142"/>
    <mergeCell ref="AS142:AX142"/>
    <mergeCell ref="B141:D141"/>
    <mergeCell ref="E141:F141"/>
    <mergeCell ref="G141:I141"/>
    <mergeCell ref="J141:N141"/>
    <mergeCell ref="O141:S141"/>
    <mergeCell ref="T141:Y141"/>
    <mergeCell ref="Z141:AB141"/>
    <mergeCell ref="AC141:AG141"/>
    <mergeCell ref="AH141:AL141"/>
    <mergeCell ref="AM143:AR143"/>
    <mergeCell ref="AS143:AX143"/>
    <mergeCell ref="B144:D144"/>
    <mergeCell ref="E144:F144"/>
    <mergeCell ref="G144:I144"/>
    <mergeCell ref="J144:N144"/>
    <mergeCell ref="O144:S144"/>
    <mergeCell ref="T144:Y144"/>
    <mergeCell ref="Z144:AB144"/>
    <mergeCell ref="AC144:AG144"/>
    <mergeCell ref="AH144:AL144"/>
    <mergeCell ref="AM144:AR144"/>
    <mergeCell ref="AS144:AX144"/>
    <mergeCell ref="B143:D143"/>
    <mergeCell ref="E143:F143"/>
    <mergeCell ref="G143:I143"/>
    <mergeCell ref="J143:N143"/>
    <mergeCell ref="O143:S143"/>
    <mergeCell ref="T143:Y143"/>
    <mergeCell ref="Z143:AB143"/>
    <mergeCell ref="AC143:AG143"/>
    <mergeCell ref="AH143:AL143"/>
    <mergeCell ref="AM145:AR145"/>
    <mergeCell ref="AS145:AX145"/>
    <mergeCell ref="B146:D146"/>
    <mergeCell ref="E146:F146"/>
    <mergeCell ref="G146:I146"/>
    <mergeCell ref="J146:N146"/>
    <mergeCell ref="O146:S146"/>
    <mergeCell ref="T146:Y146"/>
    <mergeCell ref="Z146:AB146"/>
    <mergeCell ref="AC146:AG146"/>
    <mergeCell ref="AH146:AL146"/>
    <mergeCell ref="AM146:AR146"/>
    <mergeCell ref="AS146:AX146"/>
    <mergeCell ref="B145:D145"/>
    <mergeCell ref="E145:F145"/>
    <mergeCell ref="G145:I145"/>
    <mergeCell ref="J145:N145"/>
    <mergeCell ref="O145:S145"/>
    <mergeCell ref="T145:Y145"/>
    <mergeCell ref="Z145:AB145"/>
    <mergeCell ref="AC145:AG145"/>
    <mergeCell ref="AH145:AL145"/>
    <mergeCell ref="AM147:AR147"/>
    <mergeCell ref="AS147:AX147"/>
    <mergeCell ref="B148:D148"/>
    <mergeCell ref="E148:F148"/>
    <mergeCell ref="G148:I148"/>
    <mergeCell ref="J148:N148"/>
    <mergeCell ref="O148:S148"/>
    <mergeCell ref="T148:Y148"/>
    <mergeCell ref="Z148:AB148"/>
    <mergeCell ref="AC148:AG148"/>
    <mergeCell ref="AH148:AL148"/>
    <mergeCell ref="AM148:AR148"/>
    <mergeCell ref="AS148:AX148"/>
    <mergeCell ref="B147:D147"/>
    <mergeCell ref="E147:F147"/>
    <mergeCell ref="G147:I147"/>
    <mergeCell ref="J147:N147"/>
    <mergeCell ref="O147:S147"/>
    <mergeCell ref="T147:Y147"/>
    <mergeCell ref="Z147:AB147"/>
    <mergeCell ref="AC147:AG147"/>
    <mergeCell ref="AH147:AL147"/>
    <mergeCell ref="AM149:AR149"/>
    <mergeCell ref="AS149:AX149"/>
    <mergeCell ref="B150:D150"/>
    <mergeCell ref="E150:F150"/>
    <mergeCell ref="G150:I150"/>
    <mergeCell ref="J150:N150"/>
    <mergeCell ref="O150:S150"/>
    <mergeCell ref="T150:Y150"/>
    <mergeCell ref="Z150:AB150"/>
    <mergeCell ref="AC150:AG150"/>
    <mergeCell ref="AH150:AL150"/>
    <mergeCell ref="AM150:AR150"/>
    <mergeCell ref="AS150:AX150"/>
    <mergeCell ref="B149:D149"/>
    <mergeCell ref="E149:F149"/>
    <mergeCell ref="G149:I149"/>
    <mergeCell ref="J149:N149"/>
    <mergeCell ref="O149:S149"/>
    <mergeCell ref="T149:Y149"/>
    <mergeCell ref="Z149:AB149"/>
    <mergeCell ref="AC149:AG149"/>
    <mergeCell ref="AH149:AL149"/>
    <mergeCell ref="AM151:AR151"/>
    <mergeCell ref="AS151:AX151"/>
    <mergeCell ref="B152:D152"/>
    <mergeCell ref="E152:F152"/>
    <mergeCell ref="G152:I152"/>
    <mergeCell ref="J152:N152"/>
    <mergeCell ref="O152:S152"/>
    <mergeCell ref="T152:Y152"/>
    <mergeCell ref="Z152:AB152"/>
    <mergeCell ref="AC152:AG152"/>
    <mergeCell ref="AH152:AL152"/>
    <mergeCell ref="AM152:AR152"/>
    <mergeCell ref="AS152:AX152"/>
    <mergeCell ref="B151:D151"/>
    <mergeCell ref="E151:F151"/>
    <mergeCell ref="G151:I151"/>
    <mergeCell ref="J151:N151"/>
    <mergeCell ref="O151:S151"/>
    <mergeCell ref="T151:Y151"/>
    <mergeCell ref="Z151:AB151"/>
    <mergeCell ref="AC151:AG151"/>
    <mergeCell ref="AH151:AL151"/>
    <mergeCell ref="AM153:AR153"/>
    <mergeCell ref="AS153:AX153"/>
    <mergeCell ref="B154:D154"/>
    <mergeCell ref="E154:F154"/>
    <mergeCell ref="G154:I154"/>
    <mergeCell ref="J154:N154"/>
    <mergeCell ref="O154:S154"/>
    <mergeCell ref="T154:Y154"/>
    <mergeCell ref="Z154:AB154"/>
    <mergeCell ref="AC154:AG154"/>
    <mergeCell ref="AH154:AL154"/>
    <mergeCell ref="AM154:AR154"/>
    <mergeCell ref="AS154:AX154"/>
    <mergeCell ref="B153:D153"/>
    <mergeCell ref="E153:F153"/>
    <mergeCell ref="G153:I153"/>
    <mergeCell ref="J153:N153"/>
    <mergeCell ref="O153:S153"/>
    <mergeCell ref="T153:Y153"/>
    <mergeCell ref="Z153:AB153"/>
    <mergeCell ref="AC153:AG153"/>
    <mergeCell ref="AH153:AL153"/>
    <mergeCell ref="AM155:AR155"/>
    <mergeCell ref="AS155:AX155"/>
    <mergeCell ref="B156:D156"/>
    <mergeCell ref="E156:F156"/>
    <mergeCell ref="G156:I156"/>
    <mergeCell ref="J156:N156"/>
    <mergeCell ref="O156:S156"/>
    <mergeCell ref="T156:Y156"/>
    <mergeCell ref="Z156:AB156"/>
    <mergeCell ref="AC156:AG156"/>
    <mergeCell ref="AH156:AL156"/>
    <mergeCell ref="AM156:AR156"/>
    <mergeCell ref="AS156:AX156"/>
    <mergeCell ref="B155:D155"/>
    <mergeCell ref="E155:F155"/>
    <mergeCell ref="G155:I155"/>
    <mergeCell ref="J155:N155"/>
    <mergeCell ref="O155:S155"/>
    <mergeCell ref="T155:Y155"/>
    <mergeCell ref="Z155:AB155"/>
    <mergeCell ref="AC155:AG155"/>
    <mergeCell ref="AH155:AL155"/>
    <mergeCell ref="AM157:AR157"/>
    <mergeCell ref="AS157:AX157"/>
    <mergeCell ref="B158:D158"/>
    <mergeCell ref="E158:F158"/>
    <mergeCell ref="G158:I158"/>
    <mergeCell ref="J158:N158"/>
    <mergeCell ref="O158:S158"/>
    <mergeCell ref="T158:Y158"/>
    <mergeCell ref="Z158:AB158"/>
    <mergeCell ref="AC158:AG158"/>
    <mergeCell ref="AH158:AL158"/>
    <mergeCell ref="AM158:AR158"/>
    <mergeCell ref="AS158:AX158"/>
    <mergeCell ref="B157:D157"/>
    <mergeCell ref="E157:F157"/>
    <mergeCell ref="G157:I157"/>
    <mergeCell ref="J157:N157"/>
    <mergeCell ref="O157:S157"/>
    <mergeCell ref="T157:Y157"/>
    <mergeCell ref="Z157:AB157"/>
    <mergeCell ref="AC157:AG157"/>
    <mergeCell ref="AH157:AL157"/>
    <mergeCell ref="AM159:AR159"/>
    <mergeCell ref="AS159:AX159"/>
    <mergeCell ref="B160:D160"/>
    <mergeCell ref="E160:F160"/>
    <mergeCell ref="G160:I160"/>
    <mergeCell ref="J160:N160"/>
    <mergeCell ref="O160:S160"/>
    <mergeCell ref="T160:Y160"/>
    <mergeCell ref="Z160:AB160"/>
    <mergeCell ref="AC160:AG160"/>
    <mergeCell ref="AH160:AL160"/>
    <mergeCell ref="AM160:AR160"/>
    <mergeCell ref="AS160:AX160"/>
    <mergeCell ref="B159:D159"/>
    <mergeCell ref="E159:F159"/>
    <mergeCell ref="G159:I159"/>
    <mergeCell ref="J159:N159"/>
    <mergeCell ref="O159:S159"/>
    <mergeCell ref="T159:Y159"/>
    <mergeCell ref="Z159:AB159"/>
    <mergeCell ref="AC159:AG159"/>
    <mergeCell ref="AH159:AL159"/>
    <mergeCell ref="AM161:AR161"/>
    <mergeCell ref="AS161:AX161"/>
    <mergeCell ref="B162:D162"/>
    <mergeCell ref="E162:F162"/>
    <mergeCell ref="G162:I162"/>
    <mergeCell ref="J162:N162"/>
    <mergeCell ref="O162:S162"/>
    <mergeCell ref="T162:Y162"/>
    <mergeCell ref="Z162:AB162"/>
    <mergeCell ref="AC162:AG162"/>
    <mergeCell ref="AH162:AL162"/>
    <mergeCell ref="AM162:AR162"/>
    <mergeCell ref="AS162:AX162"/>
    <mergeCell ref="B161:D161"/>
    <mergeCell ref="E161:F161"/>
    <mergeCell ref="G161:I161"/>
    <mergeCell ref="J161:N161"/>
    <mergeCell ref="O161:S161"/>
    <mergeCell ref="T161:Y161"/>
    <mergeCell ref="Z161:AB161"/>
    <mergeCell ref="AC161:AG161"/>
    <mergeCell ref="AH161:AL161"/>
    <mergeCell ref="AM163:AR163"/>
    <mergeCell ref="AS163:AX163"/>
    <mergeCell ref="B164:D164"/>
    <mergeCell ref="E164:F164"/>
    <mergeCell ref="G164:I164"/>
    <mergeCell ref="J164:N164"/>
    <mergeCell ref="O164:S164"/>
    <mergeCell ref="T164:Y164"/>
    <mergeCell ref="Z164:AB164"/>
    <mergeCell ref="AC164:AG164"/>
    <mergeCell ref="AH164:AL164"/>
    <mergeCell ref="AM164:AR164"/>
    <mergeCell ref="AS164:AX164"/>
    <mergeCell ref="B163:D163"/>
    <mergeCell ref="E163:F163"/>
    <mergeCell ref="G163:I163"/>
    <mergeCell ref="J163:N163"/>
    <mergeCell ref="O163:S163"/>
    <mergeCell ref="T163:Y163"/>
    <mergeCell ref="Z163:AB163"/>
    <mergeCell ref="AC163:AG163"/>
    <mergeCell ref="AH163:AL163"/>
    <mergeCell ref="AM165:AR165"/>
    <mergeCell ref="AS165:AX165"/>
    <mergeCell ref="B166:D166"/>
    <mergeCell ref="E166:F166"/>
    <mergeCell ref="G166:I166"/>
    <mergeCell ref="J166:N166"/>
    <mergeCell ref="O166:S166"/>
    <mergeCell ref="T166:Y166"/>
    <mergeCell ref="Z166:AB166"/>
    <mergeCell ref="AC166:AG166"/>
    <mergeCell ref="AH166:AL166"/>
    <mergeCell ref="AM166:AR166"/>
    <mergeCell ref="AS166:AX166"/>
    <mergeCell ref="B165:D165"/>
    <mergeCell ref="E165:F165"/>
    <mergeCell ref="G165:I165"/>
    <mergeCell ref="J165:N165"/>
    <mergeCell ref="O165:S165"/>
    <mergeCell ref="T165:Y165"/>
    <mergeCell ref="Z165:AB165"/>
    <mergeCell ref="AC165:AG165"/>
    <mergeCell ref="AH165:AL165"/>
    <mergeCell ref="AM167:AR167"/>
    <mergeCell ref="AS167:AX167"/>
    <mergeCell ref="B168:D168"/>
    <mergeCell ref="E168:F168"/>
    <mergeCell ref="G168:I168"/>
    <mergeCell ref="J168:N168"/>
    <mergeCell ref="O168:S168"/>
    <mergeCell ref="T168:Y168"/>
    <mergeCell ref="Z168:AB168"/>
    <mergeCell ref="AC168:AG168"/>
    <mergeCell ref="AH168:AL168"/>
    <mergeCell ref="AM168:AR168"/>
    <mergeCell ref="AS168:AX168"/>
    <mergeCell ref="B167:D167"/>
    <mergeCell ref="E167:F167"/>
    <mergeCell ref="G167:I167"/>
    <mergeCell ref="J167:N167"/>
    <mergeCell ref="O167:S167"/>
    <mergeCell ref="T167:Y167"/>
    <mergeCell ref="Z167:AB167"/>
    <mergeCell ref="AC167:AG167"/>
    <mergeCell ref="AH167:AL167"/>
    <mergeCell ref="AM169:AR169"/>
    <mergeCell ref="AS169:AX169"/>
    <mergeCell ref="B170:D170"/>
    <mergeCell ref="E170:F170"/>
    <mergeCell ref="G170:I170"/>
    <mergeCell ref="J170:N170"/>
    <mergeCell ref="O170:S170"/>
    <mergeCell ref="T170:Y170"/>
    <mergeCell ref="Z170:AB170"/>
    <mergeCell ref="AC170:AG170"/>
    <mergeCell ref="AH170:AL170"/>
    <mergeCell ref="AM170:AR170"/>
    <mergeCell ref="AS170:AX170"/>
    <mergeCell ref="B169:D169"/>
    <mergeCell ref="E169:F169"/>
    <mergeCell ref="G169:I169"/>
    <mergeCell ref="J169:N169"/>
    <mergeCell ref="O169:S169"/>
    <mergeCell ref="T169:Y169"/>
    <mergeCell ref="Z169:AB169"/>
    <mergeCell ref="AC169:AG169"/>
    <mergeCell ref="AH169:AL169"/>
    <mergeCell ref="AM171:AR171"/>
    <mergeCell ref="AS171:AX171"/>
    <mergeCell ref="B172:D172"/>
    <mergeCell ref="E172:F172"/>
    <mergeCell ref="G172:I172"/>
    <mergeCell ref="J172:N172"/>
    <mergeCell ref="O172:S172"/>
    <mergeCell ref="T172:Y172"/>
    <mergeCell ref="Z172:AB172"/>
    <mergeCell ref="AC172:AG172"/>
    <mergeCell ref="AH172:AL172"/>
    <mergeCell ref="AM172:AR172"/>
    <mergeCell ref="AS172:AX172"/>
    <mergeCell ref="B171:D171"/>
    <mergeCell ref="E171:F171"/>
    <mergeCell ref="G171:I171"/>
    <mergeCell ref="J171:N171"/>
    <mergeCell ref="O171:S171"/>
    <mergeCell ref="T171:Y171"/>
    <mergeCell ref="Z171:AB171"/>
    <mergeCell ref="AC171:AG171"/>
    <mergeCell ref="AH171:AL171"/>
    <mergeCell ref="AM173:AR173"/>
    <mergeCell ref="AS173:AX173"/>
    <mergeCell ref="B174:D174"/>
    <mergeCell ref="E174:F174"/>
    <mergeCell ref="G174:I174"/>
    <mergeCell ref="J174:N174"/>
    <mergeCell ref="O174:S174"/>
    <mergeCell ref="T174:Y174"/>
    <mergeCell ref="Z174:AB174"/>
    <mergeCell ref="AC174:AG174"/>
    <mergeCell ref="AH174:AL174"/>
    <mergeCell ref="AM174:AR174"/>
    <mergeCell ref="AS174:AX174"/>
    <mergeCell ref="B173:D173"/>
    <mergeCell ref="E173:F173"/>
    <mergeCell ref="G173:I173"/>
    <mergeCell ref="J173:N173"/>
    <mergeCell ref="O173:S173"/>
    <mergeCell ref="T173:Y173"/>
    <mergeCell ref="Z173:AB173"/>
    <mergeCell ref="AC173:AG173"/>
    <mergeCell ref="AH173:AL173"/>
    <mergeCell ref="AM175:AR175"/>
    <mergeCell ref="AS175:AX175"/>
    <mergeCell ref="B176:D176"/>
    <mergeCell ref="E176:F176"/>
    <mergeCell ref="G176:I176"/>
    <mergeCell ref="J176:N176"/>
    <mergeCell ref="O176:S176"/>
    <mergeCell ref="T176:Y176"/>
    <mergeCell ref="Z176:AB176"/>
    <mergeCell ref="AC176:AG176"/>
    <mergeCell ref="AH176:AL176"/>
    <mergeCell ref="AM176:AR176"/>
    <mergeCell ref="AS176:AX176"/>
    <mergeCell ref="B175:D175"/>
    <mergeCell ref="E175:F175"/>
    <mergeCell ref="G175:I175"/>
    <mergeCell ref="J175:N175"/>
    <mergeCell ref="O175:S175"/>
    <mergeCell ref="T175:Y175"/>
    <mergeCell ref="Z175:AB175"/>
    <mergeCell ref="AC175:AG175"/>
    <mergeCell ref="AH175:AL175"/>
    <mergeCell ref="AM177:AR177"/>
    <mergeCell ref="AS177:AX177"/>
    <mergeCell ref="B178:D178"/>
    <mergeCell ref="E178:F178"/>
    <mergeCell ref="G178:I178"/>
    <mergeCell ref="J178:N178"/>
    <mergeCell ref="O178:S178"/>
    <mergeCell ref="T178:Y178"/>
    <mergeCell ref="Z178:AB178"/>
    <mergeCell ref="AC178:AG178"/>
    <mergeCell ref="AH178:AL178"/>
    <mergeCell ref="AM178:AR178"/>
    <mergeCell ref="AS178:AX178"/>
    <mergeCell ref="B177:D177"/>
    <mergeCell ref="E177:F177"/>
    <mergeCell ref="G177:I177"/>
    <mergeCell ref="J177:N177"/>
    <mergeCell ref="O177:S177"/>
    <mergeCell ref="T177:Y177"/>
    <mergeCell ref="Z177:AB177"/>
    <mergeCell ref="AC177:AG177"/>
    <mergeCell ref="AH177:AL177"/>
    <mergeCell ref="AM179:AR179"/>
    <mergeCell ref="AS179:AX179"/>
    <mergeCell ref="B180:D180"/>
    <mergeCell ref="E180:F180"/>
    <mergeCell ref="G180:I180"/>
    <mergeCell ref="J180:N180"/>
    <mergeCell ref="O180:S180"/>
    <mergeCell ref="T180:Y180"/>
    <mergeCell ref="Z180:AB180"/>
    <mergeCell ref="AC180:AG180"/>
    <mergeCell ref="AH180:AL180"/>
    <mergeCell ref="AM180:AR180"/>
    <mergeCell ref="AS180:AX180"/>
    <mergeCell ref="B179:D179"/>
    <mergeCell ref="E179:F179"/>
    <mergeCell ref="G179:I179"/>
    <mergeCell ref="J179:N179"/>
    <mergeCell ref="O179:S179"/>
    <mergeCell ref="T179:Y179"/>
    <mergeCell ref="Z179:AB179"/>
    <mergeCell ref="AC179:AG179"/>
    <mergeCell ref="AH179:AL179"/>
    <mergeCell ref="AM181:AR181"/>
    <mergeCell ref="AS181:AX181"/>
    <mergeCell ref="B182:D182"/>
    <mergeCell ref="E182:F182"/>
    <mergeCell ref="G182:I182"/>
    <mergeCell ref="J182:N182"/>
    <mergeCell ref="O182:S182"/>
    <mergeCell ref="T182:Y182"/>
    <mergeCell ref="Z182:AB182"/>
    <mergeCell ref="AC182:AG182"/>
    <mergeCell ref="AH182:AL182"/>
    <mergeCell ref="AM182:AR182"/>
    <mergeCell ref="AS182:AX182"/>
    <mergeCell ref="B181:D181"/>
    <mergeCell ref="E181:F181"/>
    <mergeCell ref="G181:I181"/>
    <mergeCell ref="J181:N181"/>
    <mergeCell ref="O181:S181"/>
    <mergeCell ref="T181:Y181"/>
    <mergeCell ref="Z181:AB181"/>
    <mergeCell ref="AC181:AG181"/>
    <mergeCell ref="AH181:AL181"/>
    <mergeCell ref="AM183:AR183"/>
    <mergeCell ref="AS183:AX183"/>
    <mergeCell ref="B184:D184"/>
    <mergeCell ref="E184:F184"/>
    <mergeCell ref="G184:I184"/>
    <mergeCell ref="J184:N184"/>
    <mergeCell ref="O184:S184"/>
    <mergeCell ref="T184:Y184"/>
    <mergeCell ref="Z184:AB184"/>
    <mergeCell ref="AC184:AG184"/>
    <mergeCell ref="AH184:AL184"/>
    <mergeCell ref="AM184:AR184"/>
    <mergeCell ref="AS184:AX184"/>
    <mergeCell ref="B183:D183"/>
    <mergeCell ref="E183:F183"/>
    <mergeCell ref="G183:I183"/>
    <mergeCell ref="J183:N183"/>
    <mergeCell ref="O183:S183"/>
    <mergeCell ref="T183:Y183"/>
    <mergeCell ref="Z183:AB183"/>
    <mergeCell ref="AC183:AG183"/>
    <mergeCell ref="AH183:AL183"/>
    <mergeCell ref="AM185:AR185"/>
    <mergeCell ref="AS185:AX185"/>
    <mergeCell ref="B186:D186"/>
    <mergeCell ref="E186:F186"/>
    <mergeCell ref="G186:I186"/>
    <mergeCell ref="J186:N186"/>
    <mergeCell ref="O186:S186"/>
    <mergeCell ref="T186:Y186"/>
    <mergeCell ref="Z186:AB186"/>
    <mergeCell ref="AC186:AG186"/>
    <mergeCell ref="AH186:AL186"/>
    <mergeCell ref="AM186:AR186"/>
    <mergeCell ref="AS186:AX186"/>
    <mergeCell ref="B185:D185"/>
    <mergeCell ref="E185:F185"/>
    <mergeCell ref="G185:I185"/>
    <mergeCell ref="J185:N185"/>
    <mergeCell ref="O185:S185"/>
    <mergeCell ref="T185:Y185"/>
    <mergeCell ref="Z185:AB185"/>
    <mergeCell ref="AC185:AG185"/>
    <mergeCell ref="AH185:AL185"/>
    <mergeCell ref="AM187:AR187"/>
    <mergeCell ref="AS187:AX187"/>
    <mergeCell ref="B188:D188"/>
    <mergeCell ref="E188:F188"/>
    <mergeCell ref="G188:I188"/>
    <mergeCell ref="J188:N188"/>
    <mergeCell ref="O188:S188"/>
    <mergeCell ref="T188:Y188"/>
    <mergeCell ref="Z188:AB188"/>
    <mergeCell ref="AC188:AG188"/>
    <mergeCell ref="AH188:AL188"/>
    <mergeCell ref="AM188:AR188"/>
    <mergeCell ref="AS188:AX188"/>
    <mergeCell ref="B187:D187"/>
    <mergeCell ref="E187:F187"/>
    <mergeCell ref="G187:I187"/>
    <mergeCell ref="J187:N187"/>
    <mergeCell ref="O187:S187"/>
    <mergeCell ref="T187:Y187"/>
    <mergeCell ref="Z187:AB187"/>
    <mergeCell ref="AC187:AG187"/>
    <mergeCell ref="AH187:AL187"/>
    <mergeCell ref="AM189:AR189"/>
    <mergeCell ref="AS189:AX189"/>
    <mergeCell ref="B190:D190"/>
    <mergeCell ref="E190:F190"/>
    <mergeCell ref="G190:I190"/>
    <mergeCell ref="J190:N190"/>
    <mergeCell ref="O190:S190"/>
    <mergeCell ref="T190:Y190"/>
    <mergeCell ref="Z190:AB190"/>
    <mergeCell ref="AC190:AG190"/>
    <mergeCell ref="AH190:AL190"/>
    <mergeCell ref="AM190:AR190"/>
    <mergeCell ref="AS190:AX190"/>
    <mergeCell ref="B189:D189"/>
    <mergeCell ref="E189:F189"/>
    <mergeCell ref="G189:I189"/>
    <mergeCell ref="J189:N189"/>
    <mergeCell ref="O189:S189"/>
    <mergeCell ref="T189:Y189"/>
    <mergeCell ref="Z189:AB189"/>
    <mergeCell ref="AC189:AG189"/>
    <mergeCell ref="AH189:AL189"/>
    <mergeCell ref="AM191:AR191"/>
    <mergeCell ref="AS191:AX191"/>
    <mergeCell ref="B192:D192"/>
    <mergeCell ref="E192:F192"/>
    <mergeCell ref="G192:I192"/>
    <mergeCell ref="J192:N192"/>
    <mergeCell ref="O192:S192"/>
    <mergeCell ref="T192:Y192"/>
    <mergeCell ref="Z192:AB192"/>
    <mergeCell ref="AC192:AG192"/>
    <mergeCell ref="AH192:AL192"/>
    <mergeCell ref="AM192:AR192"/>
    <mergeCell ref="AS192:AX192"/>
    <mergeCell ref="B191:D191"/>
    <mergeCell ref="E191:F191"/>
    <mergeCell ref="G191:I191"/>
    <mergeCell ref="J191:N191"/>
    <mergeCell ref="O191:S191"/>
    <mergeCell ref="T191:Y191"/>
    <mergeCell ref="Z191:AB191"/>
    <mergeCell ref="AC191:AG191"/>
    <mergeCell ref="AH191:AL191"/>
    <mergeCell ref="AM193:AR193"/>
    <mergeCell ref="AS193:AX193"/>
    <mergeCell ref="B194:D194"/>
    <mergeCell ref="E194:F194"/>
    <mergeCell ref="G194:I194"/>
    <mergeCell ref="J194:N194"/>
    <mergeCell ref="O194:S194"/>
    <mergeCell ref="T194:Y194"/>
    <mergeCell ref="Z194:AB194"/>
    <mergeCell ref="AC194:AG194"/>
    <mergeCell ref="AH194:AL194"/>
    <mergeCell ref="AM194:AR194"/>
    <mergeCell ref="AS194:AX194"/>
    <mergeCell ref="B193:D193"/>
    <mergeCell ref="E193:F193"/>
    <mergeCell ref="G193:I193"/>
    <mergeCell ref="J193:N193"/>
    <mergeCell ref="O193:S193"/>
    <mergeCell ref="T193:Y193"/>
    <mergeCell ref="Z193:AB193"/>
    <mergeCell ref="AC193:AG193"/>
    <mergeCell ref="AH193:AL193"/>
    <mergeCell ref="AM195:AR195"/>
    <mergeCell ref="AS195:AX195"/>
    <mergeCell ref="B196:D196"/>
    <mergeCell ref="E196:F196"/>
    <mergeCell ref="G196:I196"/>
    <mergeCell ref="J196:N196"/>
    <mergeCell ref="O196:S196"/>
    <mergeCell ref="T196:Y196"/>
    <mergeCell ref="Z196:AB196"/>
    <mergeCell ref="AC196:AG196"/>
    <mergeCell ref="AH196:AL196"/>
    <mergeCell ref="AM196:AR196"/>
    <mergeCell ref="AS196:AX196"/>
    <mergeCell ref="B195:D195"/>
    <mergeCell ref="E195:F195"/>
    <mergeCell ref="G195:I195"/>
    <mergeCell ref="J195:N195"/>
    <mergeCell ref="O195:S195"/>
    <mergeCell ref="T195:Y195"/>
    <mergeCell ref="Z195:AB195"/>
    <mergeCell ref="AC195:AG195"/>
    <mergeCell ref="AH195:AL195"/>
    <mergeCell ref="AM197:AR197"/>
    <mergeCell ref="AS197:AX197"/>
    <mergeCell ref="B198:D198"/>
    <mergeCell ref="E198:F198"/>
    <mergeCell ref="G198:I198"/>
    <mergeCell ref="J198:N198"/>
    <mergeCell ref="O198:S198"/>
    <mergeCell ref="T198:Y198"/>
    <mergeCell ref="Z198:AB198"/>
    <mergeCell ref="AC198:AG198"/>
    <mergeCell ref="AH198:AL198"/>
    <mergeCell ref="AM198:AR198"/>
    <mergeCell ref="AS198:AX198"/>
    <mergeCell ref="B197:D197"/>
    <mergeCell ref="E197:F197"/>
    <mergeCell ref="G197:I197"/>
    <mergeCell ref="J197:N197"/>
    <mergeCell ref="O197:S197"/>
    <mergeCell ref="T197:Y197"/>
    <mergeCell ref="Z197:AB197"/>
    <mergeCell ref="AC197:AG197"/>
    <mergeCell ref="AH197:AL197"/>
    <mergeCell ref="AM199:AR199"/>
    <mergeCell ref="AS199:AX199"/>
    <mergeCell ref="B200:D200"/>
    <mergeCell ref="E200:F200"/>
    <mergeCell ref="G200:I200"/>
    <mergeCell ref="J200:N200"/>
    <mergeCell ref="O200:S200"/>
    <mergeCell ref="T200:Y200"/>
    <mergeCell ref="Z200:AB200"/>
    <mergeCell ref="AC200:AG200"/>
    <mergeCell ref="AH200:AL200"/>
    <mergeCell ref="AM200:AR200"/>
    <mergeCell ref="AS200:AX200"/>
    <mergeCell ref="B199:D199"/>
    <mergeCell ref="E199:F199"/>
    <mergeCell ref="G199:I199"/>
    <mergeCell ref="J199:N199"/>
    <mergeCell ref="O199:S199"/>
    <mergeCell ref="T199:Y199"/>
    <mergeCell ref="Z199:AB199"/>
    <mergeCell ref="AC199:AG199"/>
    <mergeCell ref="AH199:AL199"/>
    <mergeCell ref="AM201:AR201"/>
    <mergeCell ref="AS201:AX201"/>
    <mergeCell ref="B202:D202"/>
    <mergeCell ref="E202:F202"/>
    <mergeCell ref="G202:I202"/>
    <mergeCell ref="J202:N202"/>
    <mergeCell ref="O202:S202"/>
    <mergeCell ref="T202:Y202"/>
    <mergeCell ref="Z202:AB202"/>
    <mergeCell ref="AC202:AG202"/>
    <mergeCell ref="AH202:AL202"/>
    <mergeCell ref="AM202:AR202"/>
    <mergeCell ref="AS202:AX202"/>
    <mergeCell ref="B201:D201"/>
    <mergeCell ref="E201:F201"/>
    <mergeCell ref="G201:I201"/>
    <mergeCell ref="J201:N201"/>
    <mergeCell ref="O201:S201"/>
    <mergeCell ref="T201:Y201"/>
    <mergeCell ref="Z201:AB201"/>
    <mergeCell ref="AC201:AG201"/>
    <mergeCell ref="AH201:AL201"/>
    <mergeCell ref="AM203:AR203"/>
    <mergeCell ref="AS203:AX203"/>
    <mergeCell ref="B204:D204"/>
    <mergeCell ref="E204:F204"/>
    <mergeCell ref="G204:I204"/>
    <mergeCell ref="J204:N204"/>
    <mergeCell ref="O204:S204"/>
    <mergeCell ref="T204:Y204"/>
    <mergeCell ref="Z204:AB204"/>
    <mergeCell ref="AC204:AG204"/>
    <mergeCell ref="AH204:AL204"/>
    <mergeCell ref="AM204:AR204"/>
    <mergeCell ref="AS204:AX204"/>
    <mergeCell ref="B203:D203"/>
    <mergeCell ref="E203:F203"/>
    <mergeCell ref="G203:I203"/>
    <mergeCell ref="J203:N203"/>
    <mergeCell ref="O203:S203"/>
    <mergeCell ref="T203:Y203"/>
    <mergeCell ref="Z203:AB203"/>
    <mergeCell ref="AC203:AG203"/>
    <mergeCell ref="AH203:AL203"/>
    <mergeCell ref="AM205:AR205"/>
    <mergeCell ref="AS205:AX205"/>
    <mergeCell ref="B206:D206"/>
    <mergeCell ref="E206:F206"/>
    <mergeCell ref="G206:I206"/>
    <mergeCell ref="J206:N206"/>
    <mergeCell ref="O206:S206"/>
    <mergeCell ref="T206:Y206"/>
    <mergeCell ref="Z206:AB206"/>
    <mergeCell ref="AC206:AG206"/>
    <mergeCell ref="AH206:AL206"/>
    <mergeCell ref="AM206:AR206"/>
    <mergeCell ref="AS206:AX206"/>
    <mergeCell ref="B205:D205"/>
    <mergeCell ref="E205:F205"/>
    <mergeCell ref="G205:I205"/>
    <mergeCell ref="J205:N205"/>
    <mergeCell ref="O205:S205"/>
    <mergeCell ref="T205:Y205"/>
    <mergeCell ref="Z205:AB205"/>
    <mergeCell ref="AC205:AG205"/>
    <mergeCell ref="AH205:AL205"/>
    <mergeCell ref="AM207:AR207"/>
    <mergeCell ref="AS207:AX207"/>
    <mergeCell ref="B208:D208"/>
    <mergeCell ref="E208:F208"/>
    <mergeCell ref="G208:I208"/>
    <mergeCell ref="J208:N208"/>
    <mergeCell ref="O208:S208"/>
    <mergeCell ref="T208:Y208"/>
    <mergeCell ref="Z208:AB208"/>
    <mergeCell ref="AC208:AG208"/>
    <mergeCell ref="AH208:AL208"/>
    <mergeCell ref="AM208:AR208"/>
    <mergeCell ref="AS208:AX208"/>
    <mergeCell ref="B207:D207"/>
    <mergeCell ref="E207:F207"/>
    <mergeCell ref="G207:I207"/>
    <mergeCell ref="J207:N207"/>
    <mergeCell ref="O207:S207"/>
    <mergeCell ref="T207:Y207"/>
    <mergeCell ref="Z207:AB207"/>
    <mergeCell ref="AC207:AG207"/>
    <mergeCell ref="AH207:AL207"/>
    <mergeCell ref="AM209:AR209"/>
    <mergeCell ref="AS209:AX209"/>
    <mergeCell ref="B210:D210"/>
    <mergeCell ref="E210:F210"/>
    <mergeCell ref="G210:I210"/>
    <mergeCell ref="J210:N210"/>
    <mergeCell ref="O210:S210"/>
    <mergeCell ref="T210:Y210"/>
    <mergeCell ref="Z210:AB210"/>
    <mergeCell ref="AC210:AG210"/>
    <mergeCell ref="AH210:AL210"/>
    <mergeCell ref="AM210:AR210"/>
    <mergeCell ref="AS210:AX210"/>
    <mergeCell ref="B209:D209"/>
    <mergeCell ref="E209:F209"/>
    <mergeCell ref="G209:I209"/>
    <mergeCell ref="J209:N209"/>
    <mergeCell ref="O209:S209"/>
    <mergeCell ref="T209:Y209"/>
    <mergeCell ref="Z209:AB209"/>
    <mergeCell ref="AC209:AG209"/>
    <mergeCell ref="AH209:AL209"/>
    <mergeCell ref="AM211:AR211"/>
    <mergeCell ref="AS211:AX211"/>
    <mergeCell ref="B212:D212"/>
    <mergeCell ref="E212:F212"/>
    <mergeCell ref="G212:I212"/>
    <mergeCell ref="J212:N212"/>
    <mergeCell ref="O212:S212"/>
    <mergeCell ref="T212:Y212"/>
    <mergeCell ref="Z212:AB212"/>
    <mergeCell ref="AC212:AG212"/>
    <mergeCell ref="AH212:AL212"/>
    <mergeCell ref="AM212:AR212"/>
    <mergeCell ref="AS212:AX212"/>
    <mergeCell ref="B211:D211"/>
    <mergeCell ref="E211:F211"/>
    <mergeCell ref="G211:I211"/>
    <mergeCell ref="J211:N211"/>
    <mergeCell ref="O211:S211"/>
    <mergeCell ref="T211:Y211"/>
    <mergeCell ref="Z211:AB211"/>
    <mergeCell ref="AC211:AG211"/>
    <mergeCell ref="AH211:AL211"/>
    <mergeCell ref="AM213:AR213"/>
    <mergeCell ref="AS213:AX213"/>
    <mergeCell ref="B214:D214"/>
    <mergeCell ref="E214:F214"/>
    <mergeCell ref="G214:I214"/>
    <mergeCell ref="J214:N214"/>
    <mergeCell ref="O214:S214"/>
    <mergeCell ref="T214:Y214"/>
    <mergeCell ref="Z214:AB214"/>
    <mergeCell ref="AC214:AG214"/>
    <mergeCell ref="AH214:AL214"/>
    <mergeCell ref="AM214:AR214"/>
    <mergeCell ref="AS214:AX214"/>
    <mergeCell ref="B213:D213"/>
    <mergeCell ref="E213:F213"/>
    <mergeCell ref="G213:I213"/>
    <mergeCell ref="J213:N213"/>
    <mergeCell ref="O213:S213"/>
    <mergeCell ref="T213:Y213"/>
    <mergeCell ref="Z213:AB213"/>
    <mergeCell ref="AC213:AG213"/>
    <mergeCell ref="AH213:AL213"/>
    <mergeCell ref="AM215:AR215"/>
    <mergeCell ref="AS215:AX215"/>
    <mergeCell ref="B216:D216"/>
    <mergeCell ref="E216:F216"/>
    <mergeCell ref="G216:I216"/>
    <mergeCell ref="J216:N216"/>
    <mergeCell ref="O216:S216"/>
    <mergeCell ref="T216:Y216"/>
    <mergeCell ref="Z216:AB216"/>
    <mergeCell ref="AC216:AG216"/>
    <mergeCell ref="AH216:AL216"/>
    <mergeCell ref="AM216:AR216"/>
    <mergeCell ref="AS216:AX216"/>
    <mergeCell ref="B215:D215"/>
    <mergeCell ref="E215:F215"/>
    <mergeCell ref="G215:I215"/>
    <mergeCell ref="J215:N215"/>
    <mergeCell ref="O215:S215"/>
    <mergeCell ref="T215:Y215"/>
    <mergeCell ref="Z215:AB215"/>
    <mergeCell ref="AC215:AG215"/>
    <mergeCell ref="AH215:AL215"/>
    <mergeCell ref="AM217:AR217"/>
    <mergeCell ref="AS217:AX217"/>
    <mergeCell ref="B218:D218"/>
    <mergeCell ref="E218:F218"/>
    <mergeCell ref="G218:I218"/>
    <mergeCell ref="J218:N218"/>
    <mergeCell ref="O218:S218"/>
    <mergeCell ref="T218:Y218"/>
    <mergeCell ref="Z218:AB218"/>
    <mergeCell ref="AC218:AG218"/>
    <mergeCell ref="AH218:AL218"/>
    <mergeCell ref="AM218:AR218"/>
    <mergeCell ref="AS218:AX218"/>
    <mergeCell ref="B217:D217"/>
    <mergeCell ref="E217:F217"/>
    <mergeCell ref="G217:I217"/>
    <mergeCell ref="J217:N217"/>
    <mergeCell ref="O217:S217"/>
    <mergeCell ref="T217:Y217"/>
    <mergeCell ref="Z217:AB217"/>
    <mergeCell ref="AC217:AG217"/>
    <mergeCell ref="AH217:AL217"/>
    <mergeCell ref="AM219:AR219"/>
    <mergeCell ref="AS219:AX219"/>
    <mergeCell ref="B220:D220"/>
    <mergeCell ref="E220:F220"/>
    <mergeCell ref="G220:I220"/>
    <mergeCell ref="J220:N220"/>
    <mergeCell ref="O220:S220"/>
    <mergeCell ref="T220:Y220"/>
    <mergeCell ref="Z220:AB220"/>
    <mergeCell ref="AC220:AG220"/>
    <mergeCell ref="AH220:AL220"/>
    <mergeCell ref="AM220:AR220"/>
    <mergeCell ref="AS220:AX220"/>
    <mergeCell ref="B219:D219"/>
    <mergeCell ref="E219:F219"/>
    <mergeCell ref="G219:I219"/>
    <mergeCell ref="J219:N219"/>
    <mergeCell ref="O219:S219"/>
    <mergeCell ref="T219:Y219"/>
    <mergeCell ref="Z219:AB219"/>
    <mergeCell ref="AC219:AG219"/>
    <mergeCell ref="AH219:AL219"/>
    <mergeCell ref="AM221:AR221"/>
    <mergeCell ref="AS221:AX221"/>
    <mergeCell ref="B222:D222"/>
    <mergeCell ref="E222:F222"/>
    <mergeCell ref="G222:I222"/>
    <mergeCell ref="J222:N222"/>
    <mergeCell ref="O222:S222"/>
    <mergeCell ref="T222:Y222"/>
    <mergeCell ref="Z222:AB222"/>
    <mergeCell ref="AC222:AG222"/>
    <mergeCell ref="AH222:AL222"/>
    <mergeCell ref="AM222:AR222"/>
    <mergeCell ref="AS222:AX222"/>
    <mergeCell ref="B221:D221"/>
    <mergeCell ref="E221:F221"/>
    <mergeCell ref="G221:I221"/>
    <mergeCell ref="J221:N221"/>
    <mergeCell ref="O221:S221"/>
    <mergeCell ref="T221:Y221"/>
    <mergeCell ref="Z221:AB221"/>
    <mergeCell ref="AC221:AG221"/>
    <mergeCell ref="AH221:AL221"/>
    <mergeCell ref="AM223:AR223"/>
    <mergeCell ref="AS223:AX223"/>
    <mergeCell ref="B224:D224"/>
    <mergeCell ref="E224:F224"/>
    <mergeCell ref="G224:I224"/>
    <mergeCell ref="J224:N224"/>
    <mergeCell ref="O224:S224"/>
    <mergeCell ref="T224:Y224"/>
    <mergeCell ref="Z224:AB224"/>
    <mergeCell ref="AC224:AG224"/>
    <mergeCell ref="AH224:AL224"/>
    <mergeCell ref="AM224:AR224"/>
    <mergeCell ref="AS224:AX224"/>
    <mergeCell ref="B223:D223"/>
    <mergeCell ref="E223:F223"/>
    <mergeCell ref="G223:I223"/>
    <mergeCell ref="J223:N223"/>
    <mergeCell ref="O223:S223"/>
    <mergeCell ref="T223:Y223"/>
    <mergeCell ref="Z223:AB223"/>
    <mergeCell ref="AC223:AG223"/>
    <mergeCell ref="AH223:AL223"/>
    <mergeCell ref="AM225:AR225"/>
    <mergeCell ref="AS225:AX225"/>
    <mergeCell ref="B226:D226"/>
    <mergeCell ref="E226:F226"/>
    <mergeCell ref="G226:I226"/>
    <mergeCell ref="J226:N226"/>
    <mergeCell ref="O226:S226"/>
    <mergeCell ref="T226:Y226"/>
    <mergeCell ref="Z226:AB226"/>
    <mergeCell ref="AC226:AG226"/>
    <mergeCell ref="AH226:AL226"/>
    <mergeCell ref="AM226:AR226"/>
    <mergeCell ref="AS226:AX226"/>
    <mergeCell ref="B225:D225"/>
    <mergeCell ref="E225:F225"/>
    <mergeCell ref="G225:I225"/>
    <mergeCell ref="J225:N225"/>
    <mergeCell ref="O225:S225"/>
    <mergeCell ref="T225:Y225"/>
    <mergeCell ref="Z225:AB225"/>
    <mergeCell ref="AC225:AG225"/>
    <mergeCell ref="AH225:AL225"/>
    <mergeCell ref="AM227:AR227"/>
    <mergeCell ref="AS227:AX227"/>
    <mergeCell ref="B228:D228"/>
    <mergeCell ref="E228:F228"/>
    <mergeCell ref="G228:I228"/>
    <mergeCell ref="J228:N228"/>
    <mergeCell ref="O228:S228"/>
    <mergeCell ref="T228:Y228"/>
    <mergeCell ref="Z228:AB228"/>
    <mergeCell ref="AC228:AG228"/>
    <mergeCell ref="AH228:AL228"/>
    <mergeCell ref="AM228:AR228"/>
    <mergeCell ref="AS228:AX228"/>
    <mergeCell ref="B227:D227"/>
    <mergeCell ref="E227:F227"/>
    <mergeCell ref="G227:I227"/>
    <mergeCell ref="J227:N227"/>
    <mergeCell ref="O227:S227"/>
    <mergeCell ref="T227:Y227"/>
    <mergeCell ref="Z227:AB227"/>
    <mergeCell ref="AC227:AG227"/>
    <mergeCell ref="AH227:AL227"/>
    <mergeCell ref="AM229:AR229"/>
    <mergeCell ref="AS229:AX229"/>
    <mergeCell ref="B230:D230"/>
    <mergeCell ref="E230:F230"/>
    <mergeCell ref="G230:I230"/>
    <mergeCell ref="J230:N230"/>
    <mergeCell ref="O230:S230"/>
    <mergeCell ref="T230:Y230"/>
    <mergeCell ref="Z230:AB230"/>
    <mergeCell ref="AC230:AG230"/>
    <mergeCell ref="AH230:AL230"/>
    <mergeCell ref="AM230:AR230"/>
    <mergeCell ref="AS230:AX230"/>
    <mergeCell ref="B229:D229"/>
    <mergeCell ref="E229:F229"/>
    <mergeCell ref="G229:I229"/>
    <mergeCell ref="J229:N229"/>
    <mergeCell ref="O229:S229"/>
    <mergeCell ref="T229:Y229"/>
    <mergeCell ref="Z229:AB229"/>
    <mergeCell ref="AC229:AG229"/>
    <mergeCell ref="AH229:AL229"/>
    <mergeCell ref="AM231:AR231"/>
    <mergeCell ref="AS231:AX231"/>
    <mergeCell ref="B232:D232"/>
    <mergeCell ref="E232:F232"/>
    <mergeCell ref="G232:I232"/>
    <mergeCell ref="J232:N232"/>
    <mergeCell ref="O232:S232"/>
    <mergeCell ref="T232:Y232"/>
    <mergeCell ref="Z232:AB232"/>
    <mergeCell ref="AC232:AG232"/>
    <mergeCell ref="AH232:AL232"/>
    <mergeCell ref="AM232:AR232"/>
    <mergeCell ref="AS232:AX232"/>
    <mergeCell ref="B231:D231"/>
    <mergeCell ref="E231:F231"/>
    <mergeCell ref="G231:I231"/>
    <mergeCell ref="J231:N231"/>
    <mergeCell ref="O231:S231"/>
    <mergeCell ref="T231:Y231"/>
    <mergeCell ref="Z231:AB231"/>
    <mergeCell ref="AC231:AG231"/>
    <mergeCell ref="AH231:AL231"/>
    <mergeCell ref="AM233:AR233"/>
    <mergeCell ref="AS233:AX233"/>
    <mergeCell ref="B234:D234"/>
    <mergeCell ref="E234:F234"/>
    <mergeCell ref="G234:I234"/>
    <mergeCell ref="J234:N234"/>
    <mergeCell ref="O234:S234"/>
    <mergeCell ref="T234:Y234"/>
    <mergeCell ref="Z234:AB234"/>
    <mergeCell ref="AC234:AG234"/>
    <mergeCell ref="AH234:AL234"/>
    <mergeCell ref="AM234:AR234"/>
    <mergeCell ref="AS234:AX234"/>
    <mergeCell ref="B233:D233"/>
    <mergeCell ref="E233:F233"/>
    <mergeCell ref="G233:I233"/>
    <mergeCell ref="J233:N233"/>
    <mergeCell ref="O233:S233"/>
    <mergeCell ref="T233:Y233"/>
    <mergeCell ref="Z233:AB233"/>
    <mergeCell ref="AC233:AG233"/>
    <mergeCell ref="AH233:AL233"/>
    <mergeCell ref="AM235:AR235"/>
    <mergeCell ref="AS235:AX235"/>
    <mergeCell ref="B236:D236"/>
    <mergeCell ref="E236:F236"/>
    <mergeCell ref="G236:I236"/>
    <mergeCell ref="J236:N236"/>
    <mergeCell ref="O236:S236"/>
    <mergeCell ref="T236:Y236"/>
    <mergeCell ref="Z236:AB236"/>
    <mergeCell ref="AC236:AG236"/>
    <mergeCell ref="AH236:AL236"/>
    <mergeCell ref="AM236:AR236"/>
    <mergeCell ref="AS236:AX236"/>
    <mergeCell ref="B235:D235"/>
    <mergeCell ref="E235:F235"/>
    <mergeCell ref="G235:I235"/>
    <mergeCell ref="J235:N235"/>
    <mergeCell ref="O235:S235"/>
    <mergeCell ref="T235:Y235"/>
    <mergeCell ref="Z235:AB235"/>
    <mergeCell ref="AC235:AG235"/>
    <mergeCell ref="AH235:AL235"/>
    <mergeCell ref="AM237:AR237"/>
    <mergeCell ref="AS237:AX237"/>
    <mergeCell ref="B238:D238"/>
    <mergeCell ref="E238:F238"/>
    <mergeCell ref="G238:I238"/>
    <mergeCell ref="J238:N238"/>
    <mergeCell ref="O238:S238"/>
    <mergeCell ref="T238:Y238"/>
    <mergeCell ref="Z238:AB238"/>
    <mergeCell ref="AC238:AG238"/>
    <mergeCell ref="AH238:AL238"/>
    <mergeCell ref="AM238:AR238"/>
    <mergeCell ref="AS238:AX238"/>
    <mergeCell ref="B237:D237"/>
    <mergeCell ref="E237:F237"/>
    <mergeCell ref="G237:I237"/>
    <mergeCell ref="J237:N237"/>
    <mergeCell ref="O237:S237"/>
    <mergeCell ref="T237:Y237"/>
    <mergeCell ref="Z237:AB237"/>
    <mergeCell ref="AC237:AG237"/>
    <mergeCell ref="AH237:AL237"/>
    <mergeCell ref="AM239:AR239"/>
    <mergeCell ref="AS239:AX239"/>
    <mergeCell ref="B240:D240"/>
    <mergeCell ref="E240:F240"/>
    <mergeCell ref="G240:I240"/>
    <mergeCell ref="J240:N240"/>
    <mergeCell ref="O240:S240"/>
    <mergeCell ref="T240:Y240"/>
    <mergeCell ref="Z240:AB240"/>
    <mergeCell ref="AC240:AG240"/>
    <mergeCell ref="AH240:AL240"/>
    <mergeCell ref="AM240:AR240"/>
    <mergeCell ref="AS240:AX240"/>
    <mergeCell ref="B239:D239"/>
    <mergeCell ref="E239:F239"/>
    <mergeCell ref="G239:I239"/>
    <mergeCell ref="J239:N239"/>
    <mergeCell ref="O239:S239"/>
    <mergeCell ref="T239:Y239"/>
    <mergeCell ref="Z239:AB239"/>
    <mergeCell ref="AC239:AG239"/>
    <mergeCell ref="AH239:AL239"/>
    <mergeCell ref="AM241:AR241"/>
    <mergeCell ref="AS241:AX241"/>
    <mergeCell ref="B242:D242"/>
    <mergeCell ref="E242:F242"/>
    <mergeCell ref="G242:I242"/>
    <mergeCell ref="J242:N242"/>
    <mergeCell ref="O242:S242"/>
    <mergeCell ref="T242:Y242"/>
    <mergeCell ref="Z242:AB242"/>
    <mergeCell ref="AC242:AG242"/>
    <mergeCell ref="AH242:AL242"/>
    <mergeCell ref="AM242:AR242"/>
    <mergeCell ref="AS242:AX242"/>
    <mergeCell ref="B241:D241"/>
    <mergeCell ref="E241:F241"/>
    <mergeCell ref="G241:I241"/>
    <mergeCell ref="J241:N241"/>
    <mergeCell ref="O241:S241"/>
    <mergeCell ref="T241:Y241"/>
    <mergeCell ref="Z241:AB241"/>
    <mergeCell ref="AC241:AG241"/>
    <mergeCell ref="AH241:AL241"/>
    <mergeCell ref="AM243:AR243"/>
    <mergeCell ref="AS243:AX243"/>
    <mergeCell ref="B244:D244"/>
    <mergeCell ref="E244:F244"/>
    <mergeCell ref="G244:I244"/>
    <mergeCell ref="J244:N244"/>
    <mergeCell ref="O244:S244"/>
    <mergeCell ref="T244:Y244"/>
    <mergeCell ref="Z244:AB244"/>
    <mergeCell ref="AC244:AG244"/>
    <mergeCell ref="AH244:AL244"/>
    <mergeCell ref="AM244:AR244"/>
    <mergeCell ref="AS244:AX244"/>
    <mergeCell ref="B243:D243"/>
    <mergeCell ref="E243:F243"/>
    <mergeCell ref="G243:I243"/>
    <mergeCell ref="J243:N243"/>
    <mergeCell ref="O243:S243"/>
    <mergeCell ref="T243:Y243"/>
    <mergeCell ref="Z243:AB243"/>
    <mergeCell ref="AC243:AG243"/>
    <mergeCell ref="AH243:AL243"/>
    <mergeCell ref="AM245:AR245"/>
    <mergeCell ref="AS245:AX245"/>
    <mergeCell ref="B246:D246"/>
    <mergeCell ref="E246:F246"/>
    <mergeCell ref="G246:I246"/>
    <mergeCell ref="J246:N246"/>
    <mergeCell ref="O246:S246"/>
    <mergeCell ref="T246:Y246"/>
    <mergeCell ref="Z246:AB246"/>
    <mergeCell ref="AC246:AG246"/>
    <mergeCell ref="AH246:AL246"/>
    <mergeCell ref="AM246:AR246"/>
    <mergeCell ref="AS246:AX246"/>
    <mergeCell ref="B245:D245"/>
    <mergeCell ref="E245:F245"/>
    <mergeCell ref="G245:I245"/>
    <mergeCell ref="J245:N245"/>
    <mergeCell ref="O245:S245"/>
    <mergeCell ref="T245:Y245"/>
    <mergeCell ref="Z245:AB245"/>
    <mergeCell ref="AC245:AG245"/>
    <mergeCell ref="AH245:AL245"/>
    <mergeCell ref="AM247:AR247"/>
    <mergeCell ref="AS247:AX247"/>
    <mergeCell ref="B248:D248"/>
    <mergeCell ref="E248:F248"/>
    <mergeCell ref="G248:I248"/>
    <mergeCell ref="J248:N248"/>
    <mergeCell ref="O248:S248"/>
    <mergeCell ref="T248:Y248"/>
    <mergeCell ref="Z248:AB248"/>
    <mergeCell ref="AC248:AG248"/>
    <mergeCell ref="AH248:AL248"/>
    <mergeCell ref="AM248:AR248"/>
    <mergeCell ref="AS248:AX248"/>
    <mergeCell ref="B247:D247"/>
    <mergeCell ref="E247:F247"/>
    <mergeCell ref="G247:I247"/>
    <mergeCell ref="J247:N247"/>
    <mergeCell ref="O247:S247"/>
    <mergeCell ref="T247:Y247"/>
    <mergeCell ref="Z247:AB247"/>
    <mergeCell ref="AC247:AG247"/>
    <mergeCell ref="AH247:AL247"/>
    <mergeCell ref="AM249:AR249"/>
    <mergeCell ref="AS249:AX249"/>
    <mergeCell ref="B250:D250"/>
    <mergeCell ref="E250:F250"/>
    <mergeCell ref="G250:I250"/>
    <mergeCell ref="J250:N250"/>
    <mergeCell ref="O250:S250"/>
    <mergeCell ref="T250:Y250"/>
    <mergeCell ref="Z250:AB250"/>
    <mergeCell ref="AC250:AG250"/>
    <mergeCell ref="AH250:AL250"/>
    <mergeCell ref="AM250:AR250"/>
    <mergeCell ref="AS250:AX250"/>
    <mergeCell ref="B249:D249"/>
    <mergeCell ref="E249:F249"/>
    <mergeCell ref="G249:I249"/>
    <mergeCell ref="J249:N249"/>
    <mergeCell ref="O249:S249"/>
    <mergeCell ref="T249:Y249"/>
    <mergeCell ref="Z249:AB249"/>
    <mergeCell ref="AC249:AG249"/>
    <mergeCell ref="AH249:AL249"/>
    <mergeCell ref="AM251:AR251"/>
    <mergeCell ref="AS251:AX251"/>
    <mergeCell ref="B252:D252"/>
    <mergeCell ref="E252:F252"/>
    <mergeCell ref="G252:I252"/>
    <mergeCell ref="J252:N252"/>
    <mergeCell ref="O252:S252"/>
    <mergeCell ref="T252:Y252"/>
    <mergeCell ref="Z252:AB252"/>
    <mergeCell ref="AC252:AG252"/>
    <mergeCell ref="AH252:AL252"/>
    <mergeCell ref="AM252:AR252"/>
    <mergeCell ref="AS252:AX252"/>
    <mergeCell ref="B251:D251"/>
    <mergeCell ref="E251:F251"/>
    <mergeCell ref="G251:I251"/>
    <mergeCell ref="J251:N251"/>
    <mergeCell ref="O251:S251"/>
    <mergeCell ref="T251:Y251"/>
    <mergeCell ref="Z251:AB251"/>
    <mergeCell ref="AC251:AG251"/>
    <mergeCell ref="AH251:AL251"/>
    <mergeCell ref="AM253:AR253"/>
    <mergeCell ref="AS253:AX253"/>
    <mergeCell ref="B254:D254"/>
    <mergeCell ref="E254:F254"/>
    <mergeCell ref="G254:I254"/>
    <mergeCell ref="J254:N254"/>
    <mergeCell ref="O254:S254"/>
    <mergeCell ref="T254:Y254"/>
    <mergeCell ref="Z254:AB254"/>
    <mergeCell ref="AC254:AG254"/>
    <mergeCell ref="AH254:AL254"/>
    <mergeCell ref="AM254:AR254"/>
    <mergeCell ref="AS254:AX254"/>
    <mergeCell ref="B253:D253"/>
    <mergeCell ref="E253:F253"/>
    <mergeCell ref="G253:I253"/>
    <mergeCell ref="J253:N253"/>
    <mergeCell ref="O253:S253"/>
    <mergeCell ref="T253:Y253"/>
    <mergeCell ref="Z253:AB253"/>
    <mergeCell ref="AC253:AG253"/>
    <mergeCell ref="AH253:AL253"/>
    <mergeCell ref="AM255:AR255"/>
    <mergeCell ref="AS255:AX255"/>
    <mergeCell ref="B256:D256"/>
    <mergeCell ref="E256:F256"/>
    <mergeCell ref="G256:I256"/>
    <mergeCell ref="J256:N256"/>
    <mergeCell ref="O256:S256"/>
    <mergeCell ref="T256:Y256"/>
    <mergeCell ref="Z256:AB256"/>
    <mergeCell ref="AC256:AG256"/>
    <mergeCell ref="AH256:AL256"/>
    <mergeCell ref="AM256:AR256"/>
    <mergeCell ref="AS256:AX256"/>
    <mergeCell ref="B255:D255"/>
    <mergeCell ref="E255:F255"/>
    <mergeCell ref="G255:I255"/>
    <mergeCell ref="J255:N255"/>
    <mergeCell ref="O255:S255"/>
    <mergeCell ref="T255:Y255"/>
    <mergeCell ref="Z255:AB255"/>
    <mergeCell ref="AC255:AG255"/>
    <mergeCell ref="AH255:AL255"/>
  </mergeCells>
  <phoneticPr fontId="3"/>
  <dataValidations count="1">
    <dataValidation type="list" allowBlank="1" showInputMessage="1" showErrorMessage="1" sqref="S4:AE4" xr:uid="{00000000-0002-0000-0000-000000000000}">
      <formula1>$BS$3:$BS$9</formula1>
    </dataValidation>
  </dataValidations>
  <printOptions horizontalCentered="1"/>
  <pageMargins left="0.70866141732283472" right="0.70866141732283472" top="0.55118110236220474" bottom="0.55118110236220474" header="0.31496062992125984" footer="0.11811023622047245"/>
  <pageSetup paperSize="9" scale="99" orientation="portrait" r:id="rId1"/>
  <headerFooter>
    <oddFooter>&amp;C&amp;P&amp;R&amp;A</oddFooter>
  </headerFooter>
  <rowBreaks count="2" manualBreakCount="2">
    <brk id="51" min="1" max="49" man="1"/>
    <brk id="101" min="1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貸付償還額試算シートVer.1.0</vt:lpstr>
      <vt:lpstr>貸付償還額試算シートVer.1.0!Print_Area</vt:lpstr>
      <vt:lpstr>貸付償還額試算シートVer.1.0!Print_Titles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kyougo3</cp:lastModifiedBy>
  <cp:lastPrinted>2021-08-12T01:22:48Z</cp:lastPrinted>
  <dcterms:created xsi:type="dcterms:W3CDTF">2021-08-10T07:02:32Z</dcterms:created>
  <dcterms:modified xsi:type="dcterms:W3CDTF">2023-12-27T07:32:36Z</dcterms:modified>
</cp:coreProperties>
</file>